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90" yWindow="30" windowWidth="15210" windowHeight="9240"/>
  </bookViews>
  <sheets>
    <sheet name="AIRFRAME" sheetId="1" r:id="rId1"/>
    <sheet name="ENG &amp; Prop" sheetId="4" r:id="rId2"/>
    <sheet name="INSPECTION" sheetId="5" r:id="rId3"/>
  </sheets>
  <definedNames>
    <definedName name="A_F_Cycles">AIRFRAME!#REF!</definedName>
    <definedName name="A_F_Hours">AIRFRAME!#REF!</definedName>
    <definedName name="_xlnm.Print_Area" localSheetId="2">INSPECTION!$A$1:$N$57</definedName>
    <definedName name="_xlnm.Print_Titles" localSheetId="0">AIRFRAME!$20:$22</definedName>
  </definedNames>
  <calcPr calcId="125725"/>
</workbook>
</file>

<file path=xl/calcChain.xml><?xml version="1.0" encoding="utf-8"?>
<calcChain xmlns="http://schemas.openxmlformats.org/spreadsheetml/2006/main">
  <c r="E18" i="5"/>
  <c r="L41" s="1"/>
  <c r="M52"/>
  <c r="M53"/>
  <c r="M37"/>
  <c r="M36"/>
  <c r="L36" s="1"/>
  <c r="M51"/>
  <c r="M49"/>
  <c r="L29" i="1"/>
  <c r="K29" s="1"/>
  <c r="L36"/>
  <c r="K36" s="1"/>
  <c r="L35"/>
  <c r="K35" s="1"/>
  <c r="L40"/>
  <c r="K40" s="1"/>
  <c r="L39"/>
  <c r="K39" s="1"/>
  <c r="L38"/>
  <c r="K38" s="1"/>
  <c r="G16"/>
  <c r="G16" i="4" s="1"/>
  <c r="M38" i="5"/>
  <c r="M40"/>
  <c r="M35"/>
  <c r="D3" i="1"/>
  <c r="I3" s="1"/>
  <c r="L23"/>
  <c r="K23" s="1"/>
  <c r="L24"/>
  <c r="K24" s="1"/>
  <c r="L25"/>
  <c r="K25" s="1"/>
  <c r="L26"/>
  <c r="K26" s="1"/>
  <c r="L27"/>
  <c r="K27" s="1"/>
  <c r="L28"/>
  <c r="K28" s="1"/>
  <c r="L30"/>
  <c r="K30" s="1"/>
  <c r="L31"/>
  <c r="K31" s="1"/>
  <c r="L32"/>
  <c r="K32" s="1"/>
  <c r="L33"/>
  <c r="K33" s="1"/>
  <c r="L34"/>
  <c r="K34" s="1"/>
  <c r="L37"/>
  <c r="K37" s="1"/>
  <c r="L27" i="4"/>
  <c r="L23"/>
  <c r="M33" i="5"/>
  <c r="M32"/>
  <c r="M31"/>
  <c r="L26" i="4"/>
  <c r="L28"/>
  <c r="E16" i="5"/>
  <c r="L32"/>
  <c r="M50"/>
  <c r="L53"/>
  <c r="M45"/>
  <c r="E16" i="4"/>
  <c r="D18"/>
  <c r="I16"/>
  <c r="L29"/>
  <c r="L25"/>
  <c r="L24"/>
  <c r="I16" i="5"/>
  <c r="B23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M28"/>
  <c r="M41"/>
  <c r="M25"/>
  <c r="M43"/>
  <c r="M42"/>
  <c r="M22"/>
  <c r="L22" s="1"/>
  <c r="E3"/>
  <c r="M48"/>
  <c r="L48" s="1"/>
  <c r="M46"/>
  <c r="M34"/>
  <c r="M39"/>
  <c r="M47"/>
  <c r="L47" s="1"/>
  <c r="M44"/>
  <c r="M27"/>
  <c r="M26"/>
  <c r="M29"/>
  <c r="L29" s="1"/>
  <c r="M24"/>
  <c r="M30"/>
  <c r="L30" s="1"/>
  <c r="M23"/>
  <c r="L23" s="1"/>
  <c r="L31"/>
  <c r="L25"/>
  <c r="L35"/>
  <c r="L34"/>
  <c r="G16"/>
  <c r="L43"/>
  <c r="L40"/>
  <c r="L50"/>
  <c r="L26"/>
  <c r="L28"/>
  <c r="L24"/>
  <c r="L27"/>
  <c r="D3" i="4" l="1"/>
  <c r="L51" i="5"/>
  <c r="L42"/>
  <c r="L38"/>
  <c r="K23" i="4"/>
  <c r="K27"/>
  <c r="K25"/>
  <c r="K26"/>
  <c r="K29"/>
  <c r="K24"/>
  <c r="K28"/>
  <c r="L33" i="5"/>
  <c r="I3"/>
  <c r="I3" i="4"/>
  <c r="L46" i="5"/>
  <c r="L52"/>
  <c r="L49"/>
  <c r="L37"/>
  <c r="L44"/>
  <c r="L39"/>
  <c r="L45"/>
</calcChain>
</file>

<file path=xl/sharedStrings.xml><?xml version="1.0" encoding="utf-8"?>
<sst xmlns="http://schemas.openxmlformats.org/spreadsheetml/2006/main" count="280" uniqueCount="146">
  <si>
    <t>MAINTENANCE TRACKING REPORT</t>
  </si>
  <si>
    <t>AIRFRAME COMPONENTS</t>
  </si>
  <si>
    <t>Description</t>
  </si>
  <si>
    <t>Part Number</t>
  </si>
  <si>
    <t>TSO</t>
  </si>
  <si>
    <t>Serial</t>
  </si>
  <si>
    <t>No.</t>
  </si>
  <si>
    <t>Service</t>
  </si>
  <si>
    <t>Limit</t>
  </si>
  <si>
    <t>A/F Hrs.</t>
  </si>
  <si>
    <t>At Inst.</t>
  </si>
  <si>
    <t>Comp Hrs</t>
  </si>
  <si>
    <t>Life</t>
  </si>
  <si>
    <t>Remain</t>
  </si>
  <si>
    <t>Due at</t>
  </si>
  <si>
    <t>A/F Hrs</t>
  </si>
  <si>
    <t>Date</t>
  </si>
  <si>
    <t>at Inst</t>
  </si>
  <si>
    <t>A/F Hours:</t>
  </si>
  <si>
    <t>Eng. Hours:</t>
  </si>
  <si>
    <t>ELT BATTERY</t>
  </si>
  <si>
    <t>Eng Hrs</t>
  </si>
  <si>
    <t>ENGINE COMPONENTS</t>
  </si>
  <si>
    <t>INSPECTION REQUIREMENTS</t>
  </si>
  <si>
    <t>Service Life</t>
  </si>
  <si>
    <t>Date completed</t>
  </si>
  <si>
    <t>Hrs completed</t>
  </si>
  <si>
    <t>Due at AF Hrs./Date</t>
  </si>
  <si>
    <t>Life Remaining</t>
  </si>
  <si>
    <t>HRS</t>
  </si>
  <si>
    <t>Eng. Starts</t>
  </si>
  <si>
    <t>ENGINE ASSY</t>
  </si>
  <si>
    <t>STANDBY COMPASS</t>
  </si>
  <si>
    <t>Eng. Starts:</t>
  </si>
  <si>
    <t xml:space="preserve">100 HR </t>
  </si>
  <si>
    <t xml:space="preserve">300 HR </t>
  </si>
  <si>
    <t>Hr</t>
  </si>
  <si>
    <t>Freq.</t>
  </si>
  <si>
    <t>PRINTED</t>
  </si>
  <si>
    <t>DUE</t>
  </si>
  <si>
    <t>FIRST AID KIT</t>
  </si>
  <si>
    <t>DAY</t>
  </si>
  <si>
    <t>D</t>
  </si>
  <si>
    <t>DUE FLAG</t>
  </si>
  <si>
    <t>10HRS</t>
  </si>
  <si>
    <t>50HRS</t>
  </si>
  <si>
    <t>ITEM</t>
  </si>
  <si>
    <t>On Ext'n</t>
  </si>
  <si>
    <t>150HRS</t>
  </si>
  <si>
    <t>ALT / ENCODER / XPNDR</t>
  </si>
  <si>
    <t>RECERT</t>
  </si>
  <si>
    <t>SWING</t>
  </si>
  <si>
    <t xml:space="preserve"> </t>
  </si>
  <si>
    <t xml:space="preserve">  </t>
  </si>
  <si>
    <t xml:space="preserve">    </t>
  </si>
  <si>
    <r>
      <t>REGISTRATION :</t>
    </r>
    <r>
      <rPr>
        <b/>
        <sz val="10"/>
        <rFont val="Arial"/>
        <family val="2"/>
      </rPr>
      <t xml:space="preserve"> </t>
    </r>
    <r>
      <rPr>
        <b/>
        <sz val="16"/>
        <rFont val="Arial"/>
        <family val="2"/>
      </rPr>
      <t>C-FETE</t>
    </r>
  </si>
  <si>
    <t>DeHavilland DHC-2 MK1</t>
  </si>
  <si>
    <t xml:space="preserve">200 HR </t>
  </si>
  <si>
    <t>400 HR</t>
  </si>
  <si>
    <t>500 HR</t>
  </si>
  <si>
    <t>600 HR</t>
  </si>
  <si>
    <t>700 HR</t>
  </si>
  <si>
    <t>800 HR</t>
  </si>
  <si>
    <t xml:space="preserve"> 25 HR Floats</t>
  </si>
  <si>
    <t xml:space="preserve"> 50 HR Floats</t>
  </si>
  <si>
    <t xml:space="preserve"> 100 HR Floats</t>
  </si>
  <si>
    <t xml:space="preserve"> 200 HR Floats</t>
  </si>
  <si>
    <t>Annaul Floats Inspection</t>
  </si>
  <si>
    <t>Inspection</t>
  </si>
  <si>
    <t>Flap Actuating Jack</t>
  </si>
  <si>
    <t>Ratchet Valve</t>
  </si>
  <si>
    <t>H stab/ fuselage bolts</t>
  </si>
  <si>
    <t>LDG comp rubbers</t>
  </si>
  <si>
    <t>Brake Master cyls</t>
  </si>
  <si>
    <r>
      <t xml:space="preserve">Wing Struts </t>
    </r>
    <r>
      <rPr>
        <sz val="6"/>
        <rFont val="Arial"/>
        <family val="2"/>
      </rPr>
      <t>SB2/3&amp;2/34</t>
    </r>
  </si>
  <si>
    <t>Strut assy F/Fuselage</t>
  </si>
  <si>
    <t>Spark Plugs</t>
  </si>
  <si>
    <t>Propeller</t>
  </si>
  <si>
    <t>Prop Governor</t>
  </si>
  <si>
    <t>Tach Generator</t>
  </si>
  <si>
    <t>Fuel Selector Valve</t>
  </si>
  <si>
    <t>Days</t>
  </si>
  <si>
    <t>Voltage Regulator</t>
  </si>
  <si>
    <t>Alternator</t>
  </si>
  <si>
    <t>Starter</t>
  </si>
  <si>
    <t>Starter Solenoid</t>
  </si>
  <si>
    <t>Fuel Qts TX(TJ13)</t>
  </si>
  <si>
    <t>Fuel Qts Indicator</t>
  </si>
  <si>
    <t>Tachometer</t>
  </si>
  <si>
    <t>Life Vests</t>
  </si>
  <si>
    <t>FIRE EXTINGISHER</t>
  </si>
  <si>
    <t>Accuracy check</t>
  </si>
  <si>
    <t>ELT</t>
  </si>
  <si>
    <t>Performance Test</t>
  </si>
  <si>
    <t>Replacement</t>
  </si>
  <si>
    <t>TRANSPONDER</t>
  </si>
  <si>
    <t>Safety Belts</t>
  </si>
  <si>
    <t>Weight check</t>
  </si>
  <si>
    <t>Front Fuselage Struts &amp; Frame Fittings</t>
  </si>
  <si>
    <t>Exhaust Heat Exchanger</t>
  </si>
  <si>
    <t xml:space="preserve">Main Battery </t>
  </si>
  <si>
    <t>Cap. Check</t>
  </si>
  <si>
    <r>
      <t xml:space="preserve">A/F Serial Number: </t>
    </r>
    <r>
      <rPr>
        <b/>
        <sz val="11"/>
        <rFont val="Arial"/>
        <family val="2"/>
      </rPr>
      <t>1204</t>
    </r>
    <r>
      <rPr>
        <sz val="11"/>
        <rFont val="Arial"/>
        <family val="2"/>
      </rPr>
      <t xml:space="preserve">   Eng. Serial Number: </t>
    </r>
    <r>
      <rPr>
        <b/>
        <sz val="11"/>
        <rFont val="Arial"/>
        <family val="2"/>
      </rPr>
      <t xml:space="preserve">21492 </t>
    </r>
  </si>
  <si>
    <t>Annual visual</t>
  </si>
  <si>
    <t>5yrs Hyd</t>
  </si>
  <si>
    <t>C2CF1561A1</t>
  </si>
  <si>
    <t>A11650</t>
  </si>
  <si>
    <t>C2CF1559A1</t>
  </si>
  <si>
    <t>756-21C</t>
  </si>
  <si>
    <t>T23971</t>
  </si>
  <si>
    <t>TJ13</t>
  </si>
  <si>
    <t>8DJ546AF2</t>
  </si>
  <si>
    <t>C0100</t>
  </si>
  <si>
    <t>n/a</t>
  </si>
  <si>
    <t>C2CF1343A</t>
  </si>
  <si>
    <t>119578, B15286</t>
  </si>
  <si>
    <t>AN174-H12A</t>
  </si>
  <si>
    <t>C2H455</t>
  </si>
  <si>
    <t>Not installed</t>
  </si>
  <si>
    <t>BSWA-STRUT-20</t>
  </si>
  <si>
    <t>2026, 2025</t>
  </si>
  <si>
    <t>C2FS3281A/</t>
  </si>
  <si>
    <t>C2FS3282A</t>
  </si>
  <si>
    <t>On cond.</t>
  </si>
  <si>
    <t>J12M24SP</t>
  </si>
  <si>
    <t>88-0305</t>
  </si>
  <si>
    <t>7555T</t>
  </si>
  <si>
    <t>9806-185R</t>
  </si>
  <si>
    <t>R985-AN14B</t>
  </si>
  <si>
    <t>REN40E</t>
  </si>
  <si>
    <t>HC-B3E30-4</t>
  </si>
  <si>
    <t>AB1232</t>
  </si>
  <si>
    <t>C-3</t>
  </si>
  <si>
    <t>WR4952</t>
  </si>
  <si>
    <t>STC, No ICA</t>
  </si>
  <si>
    <t>TJ13(center)</t>
  </si>
  <si>
    <t>CF98-37R1 Part"B.1"</t>
  </si>
  <si>
    <t>CF98-37R1 Part"B.2"</t>
  </si>
  <si>
    <t>Front Fus. Struts &amp; Fittings SB2/49R"C"</t>
  </si>
  <si>
    <t>Tail plane front spar web NDT SB2/47</t>
  </si>
  <si>
    <t>CF1991-42R1</t>
  </si>
  <si>
    <t>5yrs Inspection</t>
  </si>
  <si>
    <t>Carbon Monoxide detector</t>
  </si>
  <si>
    <t>Info Bulletin STOL-IB#01</t>
  </si>
  <si>
    <t>Tail plane attach bracket --STC SA00-80</t>
  </si>
  <si>
    <t>B6101</t>
  </si>
</sst>
</file>

<file path=xl/styles.xml><?xml version="1.0" encoding="utf-8"?>
<styleSheet xmlns="http://schemas.openxmlformats.org/spreadsheetml/2006/main">
  <numFmts count="5">
    <numFmt numFmtId="164" formatCode="0.0"/>
    <numFmt numFmtId="165" formatCode="mmmm\ d\,\ yyyy"/>
    <numFmt numFmtId="166" formatCode="0.0;[Red]0.0"/>
    <numFmt numFmtId="167" formatCode="d\-mmm\-yyyy"/>
    <numFmt numFmtId="168" formatCode="[$-1009]d\-mmm\-yy;@"/>
  </numFmts>
  <fonts count="14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i/>
      <sz val="11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i/>
      <sz val="8"/>
      <name val="Arial"/>
      <family val="2"/>
    </font>
    <font>
      <sz val="6"/>
      <name val="Arial"/>
      <family val="2"/>
    </font>
    <font>
      <sz val="7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gray06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5" xfId="0" applyFont="1" applyBorder="1" applyAlignment="1">
      <alignment horizontal="center"/>
    </xf>
    <xf numFmtId="15" fontId="2" fillId="0" borderId="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2" fillId="0" borderId="5" xfId="0" applyFont="1" applyBorder="1"/>
    <xf numFmtId="0" fontId="2" fillId="0" borderId="0" xfId="0" applyFont="1"/>
    <xf numFmtId="0" fontId="2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0" fillId="0" borderId="6" xfId="0" applyBorder="1"/>
    <xf numFmtId="0" fontId="0" fillId="0" borderId="0" xfId="0" applyBorder="1" applyAlignment="1">
      <alignment wrapText="1"/>
    </xf>
    <xf numFmtId="0" fontId="0" fillId="0" borderId="4" xfId="0" applyBorder="1" applyAlignment="1">
      <alignment wrapText="1"/>
    </xf>
    <xf numFmtId="165" fontId="4" fillId="0" borderId="0" xfId="0" applyNumberFormat="1" applyFont="1" applyAlignment="1">
      <alignment horizontal="center"/>
    </xf>
    <xf numFmtId="0" fontId="0" fillId="0" borderId="7" xfId="0" applyBorder="1"/>
    <xf numFmtId="0" fontId="3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6" fillId="2" borderId="8" xfId="0" applyFont="1" applyFill="1" applyBorder="1"/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164" fontId="3" fillId="0" borderId="5" xfId="0" applyNumberFormat="1" applyFont="1" applyFill="1" applyBorder="1" applyAlignment="1">
      <alignment horizontal="center"/>
    </xf>
    <xf numFmtId="0" fontId="0" fillId="2" borderId="0" xfId="0" applyFill="1" applyBorder="1"/>
    <xf numFmtId="0" fontId="0" fillId="0" borderId="0" xfId="0" applyFill="1" applyBorder="1"/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6" fontId="4" fillId="0" borderId="0" xfId="0" applyNumberFormat="1" applyFont="1" applyAlignment="1">
      <alignment horizontal="center"/>
    </xf>
    <xf numFmtId="166" fontId="0" fillId="0" borderId="0" xfId="0" applyNumberFormat="1"/>
    <xf numFmtId="166" fontId="1" fillId="0" borderId="3" xfId="0" applyNumberFormat="1" applyFont="1" applyBorder="1" applyAlignment="1">
      <alignment horizontal="center"/>
    </xf>
    <xf numFmtId="166" fontId="1" fillId="0" borderId="4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166" fontId="0" fillId="0" borderId="0" xfId="0" applyNumberFormat="1" applyAlignment="1">
      <alignment horizontal="center"/>
    </xf>
    <xf numFmtId="166" fontId="0" fillId="0" borderId="7" xfId="0" applyNumberFormat="1" applyBorder="1"/>
    <xf numFmtId="166" fontId="4" fillId="2" borderId="8" xfId="0" applyNumberFormat="1" applyFont="1" applyFill="1" applyBorder="1" applyAlignment="1">
      <alignment horizontal="center"/>
    </xf>
    <xf numFmtId="166" fontId="3" fillId="0" borderId="5" xfId="0" applyNumberFormat="1" applyFont="1" applyFill="1" applyBorder="1" applyAlignment="1">
      <alignment horizontal="center"/>
    </xf>
    <xf numFmtId="166" fontId="3" fillId="0" borderId="0" xfId="0" applyNumberFormat="1" applyFont="1" applyFill="1" applyBorder="1" applyAlignment="1">
      <alignment horizontal="center"/>
    </xf>
    <xf numFmtId="15" fontId="4" fillId="0" borderId="0" xfId="0" applyNumberFormat="1" applyFont="1" applyAlignment="1">
      <alignment horizontal="center"/>
    </xf>
    <xf numFmtId="15" fontId="0" fillId="0" borderId="0" xfId="0" applyNumberFormat="1"/>
    <xf numFmtId="15" fontId="4" fillId="2" borderId="8" xfId="0" applyNumberFormat="1" applyFont="1" applyFill="1" applyBorder="1" applyAlignment="1">
      <alignment horizontal="center"/>
    </xf>
    <xf numFmtId="15" fontId="1" fillId="3" borderId="3" xfId="0" applyNumberFormat="1" applyFont="1" applyFill="1" applyBorder="1" applyAlignment="1">
      <alignment horizontal="center"/>
    </xf>
    <xf numFmtId="15" fontId="1" fillId="3" borderId="4" xfId="0" applyNumberFormat="1" applyFont="1" applyFill="1" applyBorder="1" applyAlignment="1">
      <alignment horizontal="center"/>
    </xf>
    <xf numFmtId="166" fontId="1" fillId="3" borderId="3" xfId="0" applyNumberFormat="1" applyFont="1" applyFill="1" applyBorder="1" applyAlignment="1">
      <alignment horizontal="center"/>
    </xf>
    <xf numFmtId="166" fontId="1" fillId="3" borderId="4" xfId="0" applyNumberFormat="1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8" fillId="4" borderId="3" xfId="0" applyFont="1" applyFill="1" applyBorder="1" applyAlignment="1">
      <alignment horizontal="center"/>
    </xf>
    <xf numFmtId="15" fontId="9" fillId="4" borderId="4" xfId="0" applyNumberFormat="1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15" fontId="9" fillId="5" borderId="4" xfId="0" applyNumberFormat="1" applyFont="1" applyFill="1" applyBorder="1" applyAlignment="1">
      <alignment horizontal="center"/>
    </xf>
    <xf numFmtId="0" fontId="0" fillId="2" borderId="11" xfId="0" applyFill="1" applyBorder="1"/>
    <xf numFmtId="15" fontId="3" fillId="2" borderId="11" xfId="0" applyNumberFormat="1" applyFont="1" applyFill="1" applyBorder="1" applyAlignment="1">
      <alignment horizontal="center"/>
    </xf>
    <xf numFmtId="15" fontId="3" fillId="2" borderId="0" xfId="0" applyNumberFormat="1" applyFont="1" applyFill="1" applyBorder="1" applyAlignment="1">
      <alignment horizontal="center"/>
    </xf>
    <xf numFmtId="15" fontId="4" fillId="0" borderId="0" xfId="0" applyNumberFormat="1" applyFont="1" applyFill="1" applyBorder="1" applyAlignment="1">
      <alignment horizontal="center"/>
    </xf>
    <xf numFmtId="15" fontId="1" fillId="0" borderId="3" xfId="0" applyNumberFormat="1" applyFont="1" applyBorder="1" applyAlignment="1">
      <alignment horizontal="center"/>
    </xf>
    <xf numFmtId="15" fontId="1" fillId="0" borderId="4" xfId="0" applyNumberFormat="1" applyFont="1" applyBorder="1" applyAlignment="1">
      <alignment horizontal="center"/>
    </xf>
    <xf numFmtId="15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5" fontId="11" fillId="0" borderId="5" xfId="0" applyNumberFormat="1" applyFont="1" applyBorder="1" applyAlignment="1">
      <alignment horizontal="center"/>
    </xf>
    <xf numFmtId="15" fontId="11" fillId="0" borderId="4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1" fillId="0" borderId="5" xfId="0" applyFont="1" applyBorder="1" applyAlignment="1">
      <alignment horizontal="center"/>
    </xf>
    <xf numFmtId="0" fontId="0" fillId="0" borderId="7" xfId="0" applyBorder="1" applyAlignment="1">
      <alignment horizontal="center"/>
    </xf>
    <xf numFmtId="166" fontId="2" fillId="10" borderId="5" xfId="0" applyNumberFormat="1" applyFont="1" applyFill="1" applyBorder="1" applyAlignment="1">
      <alignment horizontal="center"/>
    </xf>
    <xf numFmtId="164" fontId="2" fillId="10" borderId="5" xfId="0" applyNumberFormat="1" applyFont="1" applyFill="1" applyBorder="1" applyAlignment="1">
      <alignment horizontal="center"/>
    </xf>
    <xf numFmtId="164" fontId="2" fillId="10" borderId="4" xfId="0" applyNumberFormat="1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1" fontId="11" fillId="10" borderId="4" xfId="0" applyNumberFormat="1" applyFont="1" applyFill="1" applyBorder="1" applyAlignment="1">
      <alignment horizontal="center"/>
    </xf>
    <xf numFmtId="164" fontId="3" fillId="11" borderId="5" xfId="0" applyNumberFormat="1" applyFont="1" applyFill="1" applyBorder="1" applyAlignment="1">
      <alignment horizontal="center"/>
    </xf>
    <xf numFmtId="1" fontId="3" fillId="11" borderId="5" xfId="0" applyNumberFormat="1" applyFont="1" applyFill="1" applyBorder="1" applyAlignment="1">
      <alignment horizontal="center"/>
    </xf>
    <xf numFmtId="168" fontId="2" fillId="0" borderId="5" xfId="0" applyNumberFormat="1" applyFont="1" applyBorder="1" applyAlignment="1">
      <alignment horizontal="center"/>
    </xf>
    <xf numFmtId="0" fontId="6" fillId="0" borderId="0" xfId="0" applyFont="1"/>
    <xf numFmtId="0" fontId="0" fillId="0" borderId="13" xfId="0" applyBorder="1"/>
    <xf numFmtId="0" fontId="0" fillId="12" borderId="0" xfId="0" applyFill="1"/>
    <xf numFmtId="0" fontId="2" fillId="12" borderId="5" xfId="0" applyFont="1" applyFill="1" applyBorder="1"/>
    <xf numFmtId="2" fontId="2" fillId="10" borderId="4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166" fontId="2" fillId="0" borderId="5" xfId="0" applyNumberFormat="1" applyFont="1" applyFill="1" applyBorder="1" applyAlignment="1">
      <alignment horizontal="center"/>
    </xf>
    <xf numFmtId="15" fontId="2" fillId="0" borderId="5" xfId="0" applyNumberFormat="1" applyFont="1" applyFill="1" applyBorder="1" applyAlignment="1">
      <alignment horizontal="center"/>
    </xf>
    <xf numFmtId="164" fontId="2" fillId="0" borderId="5" xfId="0" applyNumberFormat="1" applyFont="1" applyFill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0" fillId="0" borderId="0" xfId="0" applyFill="1"/>
    <xf numFmtId="166" fontId="6" fillId="2" borderId="1" xfId="0" applyNumberFormat="1" applyFont="1" applyFill="1" applyBorder="1" applyAlignment="1">
      <alignment horizontal="center"/>
    </xf>
    <xf numFmtId="166" fontId="6" fillId="2" borderId="8" xfId="0" applyNumberFormat="1" applyFont="1" applyFill="1" applyBorder="1" applyAlignment="1">
      <alignment horizontal="center"/>
    </xf>
    <xf numFmtId="166" fontId="6" fillId="2" borderId="9" xfId="0" applyNumberFormat="1" applyFont="1" applyFill="1" applyBorder="1" applyAlignment="1">
      <alignment horizontal="center"/>
    </xf>
    <xf numFmtId="166" fontId="5" fillId="0" borderId="7" xfId="0" applyNumberFormat="1" applyFont="1" applyBorder="1" applyAlignment="1">
      <alignment horizontal="center"/>
    </xf>
    <xf numFmtId="15" fontId="5" fillId="11" borderId="0" xfId="0" applyNumberFormat="1" applyFont="1" applyFill="1" applyAlignment="1">
      <alignment horizontal="center"/>
    </xf>
    <xf numFmtId="166" fontId="1" fillId="0" borderId="6" xfId="0" applyNumberFormat="1" applyFont="1" applyBorder="1" applyAlignment="1">
      <alignment horizontal="center"/>
    </xf>
    <xf numFmtId="166" fontId="1" fillId="0" borderId="14" xfId="0" applyNumberFormat="1" applyFont="1" applyBorder="1" applyAlignment="1">
      <alignment horizontal="center"/>
    </xf>
    <xf numFmtId="166" fontId="1" fillId="0" borderId="10" xfId="0" applyNumberFormat="1" applyFont="1" applyBorder="1" applyAlignment="1">
      <alignment horizontal="center"/>
    </xf>
    <xf numFmtId="166" fontId="3" fillId="2" borderId="13" xfId="0" applyNumberFormat="1" applyFont="1" applyFill="1" applyBorder="1" applyAlignment="1">
      <alignment horizontal="center"/>
    </xf>
    <xf numFmtId="166" fontId="3" fillId="2" borderId="0" xfId="0" applyNumberFormat="1" applyFont="1" applyFill="1" applyBorder="1" applyAlignment="1">
      <alignment horizontal="center"/>
    </xf>
    <xf numFmtId="166" fontId="3" fillId="2" borderId="15" xfId="0" applyNumberFormat="1" applyFont="1" applyFill="1" applyBorder="1" applyAlignment="1">
      <alignment horizontal="center"/>
    </xf>
    <xf numFmtId="166" fontId="4" fillId="2" borderId="2" xfId="0" applyNumberFormat="1" applyFont="1" applyFill="1" applyBorder="1" applyAlignment="1">
      <alignment horizontal="center"/>
    </xf>
    <xf numFmtId="166" fontId="4" fillId="2" borderId="11" xfId="0" applyNumberFormat="1" applyFont="1" applyFill="1" applyBorder="1" applyAlignment="1">
      <alignment horizontal="center"/>
    </xf>
    <xf numFmtId="166" fontId="4" fillId="2" borderId="16" xfId="0" applyNumberFormat="1" applyFont="1" applyFill="1" applyBorder="1" applyAlignment="1">
      <alignment horizontal="center"/>
    </xf>
    <xf numFmtId="15" fontId="5" fillId="0" borderId="7" xfId="0" applyNumberFormat="1" applyFont="1" applyBorder="1" applyAlignment="1">
      <alignment horizontal="center"/>
    </xf>
    <xf numFmtId="166" fontId="0" fillId="2" borderId="8" xfId="0" applyNumberFormat="1" applyFill="1" applyBorder="1" applyAlignment="1">
      <alignment horizontal="center"/>
    </xf>
    <xf numFmtId="166" fontId="0" fillId="2" borderId="9" xfId="0" applyNumberForma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15" fontId="5" fillId="0" borderId="0" xfId="0" applyNumberFormat="1" applyFont="1" applyAlignment="1">
      <alignment horizontal="center"/>
    </xf>
    <xf numFmtId="166" fontId="1" fillId="2" borderId="6" xfId="0" applyNumberFormat="1" applyFont="1" applyFill="1" applyBorder="1" applyAlignment="1">
      <alignment horizontal="center"/>
    </xf>
    <xf numFmtId="166" fontId="1" fillId="2" borderId="14" xfId="0" applyNumberFormat="1" applyFont="1" applyFill="1" applyBorder="1" applyAlignment="1">
      <alignment horizontal="center"/>
    </xf>
    <xf numFmtId="166" fontId="1" fillId="2" borderId="10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0" borderId="7" xfId="0" applyFont="1" applyBorder="1" applyAlignment="1">
      <alignment horizontal="center"/>
    </xf>
    <xf numFmtId="167" fontId="5" fillId="0" borderId="0" xfId="0" applyNumberFormat="1" applyFont="1" applyAlignment="1">
      <alignment horizontal="center"/>
    </xf>
    <xf numFmtId="167" fontId="10" fillId="0" borderId="0" xfId="0" applyNumberFormat="1" applyFont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2" fillId="12" borderId="6" xfId="0" applyFont="1" applyFill="1" applyBorder="1" applyAlignment="1">
      <alignment horizontal="center"/>
    </xf>
    <xf numFmtId="0" fontId="2" fillId="12" borderId="10" xfId="0" applyFont="1" applyFill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0" fillId="0" borderId="10" xfId="0" applyBorder="1" applyAlignment="1">
      <alignment horizontal="center" wrapText="1"/>
    </xf>
  </cellXfs>
  <cellStyles count="1">
    <cellStyle name="Normal" xfId="0" builtinId="0"/>
  </cellStyles>
  <dxfs count="17">
    <dxf>
      <fill>
        <patternFill>
          <bgColor indexed="15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5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5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5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0</xdr:row>
      <xdr:rowOff>0</xdr:rowOff>
    </xdr:from>
    <xdr:to>
      <xdr:col>6</xdr:col>
      <xdr:colOff>685800</xdr:colOff>
      <xdr:row>0</xdr:row>
      <xdr:rowOff>0</xdr:rowOff>
    </xdr:to>
    <xdr:pic>
      <xdr:nvPicPr>
        <xdr:cNvPr id="1624" name="Picture 2" descr="logo1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57550" y="0"/>
          <a:ext cx="1143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409575</xdr:colOff>
      <xdr:row>0</xdr:row>
      <xdr:rowOff>0</xdr:rowOff>
    </xdr:from>
    <xdr:to>
      <xdr:col>7</xdr:col>
      <xdr:colOff>323850</xdr:colOff>
      <xdr:row>0</xdr:row>
      <xdr:rowOff>0</xdr:rowOff>
    </xdr:to>
    <xdr:pic>
      <xdr:nvPicPr>
        <xdr:cNvPr id="1625" name="Picture 3" descr="logo1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00450" y="0"/>
          <a:ext cx="1238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409575</xdr:colOff>
      <xdr:row>0</xdr:row>
      <xdr:rowOff>0</xdr:rowOff>
    </xdr:from>
    <xdr:to>
      <xdr:col>7</xdr:col>
      <xdr:colOff>323850</xdr:colOff>
      <xdr:row>0</xdr:row>
      <xdr:rowOff>0</xdr:rowOff>
    </xdr:to>
    <xdr:pic>
      <xdr:nvPicPr>
        <xdr:cNvPr id="1626" name="Picture 4" descr="logo1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00450" y="0"/>
          <a:ext cx="1238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409575</xdr:colOff>
      <xdr:row>0</xdr:row>
      <xdr:rowOff>0</xdr:rowOff>
    </xdr:from>
    <xdr:to>
      <xdr:col>7</xdr:col>
      <xdr:colOff>323850</xdr:colOff>
      <xdr:row>0</xdr:row>
      <xdr:rowOff>0</xdr:rowOff>
    </xdr:to>
    <xdr:pic>
      <xdr:nvPicPr>
        <xdr:cNvPr id="1627" name="Picture 5" descr="logo1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00450" y="0"/>
          <a:ext cx="1238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28575</xdr:colOff>
      <xdr:row>0</xdr:row>
      <xdr:rowOff>76200</xdr:rowOff>
    </xdr:from>
    <xdr:to>
      <xdr:col>6</xdr:col>
      <xdr:colOff>742950</xdr:colOff>
      <xdr:row>7</xdr:row>
      <xdr:rowOff>133350</xdr:rowOff>
    </xdr:to>
    <xdr:pic>
      <xdr:nvPicPr>
        <xdr:cNvPr id="1628" name="Picture 6" descr="logo1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76200"/>
          <a:ext cx="12382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390525</xdr:colOff>
      <xdr:row>1</xdr:row>
      <xdr:rowOff>19050</xdr:rowOff>
    </xdr:from>
    <xdr:to>
      <xdr:col>12</xdr:col>
      <xdr:colOff>76200</xdr:colOff>
      <xdr:row>4</xdr:row>
      <xdr:rowOff>104775</xdr:rowOff>
    </xdr:to>
    <xdr:sp macro="" textlink="">
      <xdr:nvSpPr>
        <xdr:cNvPr id="1035" name="WordArt 11"/>
        <xdr:cNvSpPr>
          <a:spLocks noChangeArrowheads="1" noChangeShapeType="1" noTextEdit="1"/>
        </xdr:cNvSpPr>
      </xdr:nvSpPr>
      <xdr:spPr bwMode="auto">
        <a:xfrm>
          <a:off x="7219950" y="180975"/>
          <a:ext cx="304800" cy="6477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0</xdr:row>
      <xdr:rowOff>114300</xdr:rowOff>
    </xdr:from>
    <xdr:to>
      <xdr:col>6</xdr:col>
      <xdr:colOff>638175</xdr:colOff>
      <xdr:row>7</xdr:row>
      <xdr:rowOff>38100</xdr:rowOff>
    </xdr:to>
    <xdr:pic>
      <xdr:nvPicPr>
        <xdr:cNvPr id="4299" name="Picture 2" descr="logo1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76600" y="114300"/>
          <a:ext cx="107632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57150</xdr:colOff>
      <xdr:row>1</xdr:row>
      <xdr:rowOff>9525</xdr:rowOff>
    </xdr:from>
    <xdr:to>
      <xdr:col>11</xdr:col>
      <xdr:colOff>476250</xdr:colOff>
      <xdr:row>4</xdr:row>
      <xdr:rowOff>114300</xdr:rowOff>
    </xdr:to>
    <xdr:sp macro="" textlink="">
      <xdr:nvSpPr>
        <xdr:cNvPr id="4102" name="WordArt 6"/>
        <xdr:cNvSpPr>
          <a:spLocks noChangeArrowheads="1" noChangeShapeType="1" noTextEdit="1"/>
        </xdr:cNvSpPr>
      </xdr:nvSpPr>
      <xdr:spPr bwMode="auto">
        <a:xfrm>
          <a:off x="6886575" y="171450"/>
          <a:ext cx="419100" cy="6477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0</xdr:row>
      <xdr:rowOff>47625</xdr:rowOff>
    </xdr:from>
    <xdr:to>
      <xdr:col>7</xdr:col>
      <xdr:colOff>381000</xdr:colOff>
      <xdr:row>7</xdr:row>
      <xdr:rowOff>104775</xdr:rowOff>
    </xdr:to>
    <xdr:pic>
      <xdr:nvPicPr>
        <xdr:cNvPr id="5323" name="Picture 2" descr="logo1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24275" y="47625"/>
          <a:ext cx="139065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257175</xdr:colOff>
      <xdr:row>1</xdr:row>
      <xdr:rowOff>47625</xdr:rowOff>
    </xdr:from>
    <xdr:to>
      <xdr:col>12</xdr:col>
      <xdr:colOff>371475</xdr:colOff>
      <xdr:row>4</xdr:row>
      <xdr:rowOff>152400</xdr:rowOff>
    </xdr:to>
    <xdr:sp macro="" textlink="">
      <xdr:nvSpPr>
        <xdr:cNvPr id="5123" name="WordArt 3"/>
        <xdr:cNvSpPr>
          <a:spLocks noChangeArrowheads="1" noChangeShapeType="1" noTextEdit="1"/>
        </xdr:cNvSpPr>
      </xdr:nvSpPr>
      <xdr:spPr bwMode="auto">
        <a:xfrm>
          <a:off x="7143750" y="209550"/>
          <a:ext cx="114300" cy="6477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2"/>
  <sheetViews>
    <sheetView tabSelected="1" view="pageBreakPreview" zoomScaleNormal="89" workbookViewId="0">
      <selection activeCell="D19" sqref="D19"/>
    </sheetView>
  </sheetViews>
  <sheetFormatPr defaultColWidth="8.85546875" defaultRowHeight="12.75"/>
  <cols>
    <col min="1" max="1" width="5" style="7" customWidth="1"/>
    <col min="2" max="2" width="3.28515625" customWidth="1"/>
    <col min="3" max="3" width="15.7109375" bestFit="1" customWidth="1"/>
    <col min="4" max="4" width="13" bestFit="1" customWidth="1"/>
    <col min="5" max="5" width="10.85546875" bestFit="1" customWidth="1"/>
    <col min="6" max="6" width="7.85546875" bestFit="1" customWidth="1"/>
    <col min="7" max="7" width="12" style="44" bestFit="1" customWidth="1"/>
    <col min="8" max="8" width="9.42578125" style="54" customWidth="1"/>
    <col min="9" max="9" width="12.28515625" customWidth="1"/>
    <col min="10" max="10" width="4.7109375" customWidth="1"/>
    <col min="11" max="11" width="9.85546875" style="44" customWidth="1"/>
    <col min="12" max="12" width="9.28515625" style="44" customWidth="1"/>
    <col min="13" max="13" width="5.7109375" style="7" customWidth="1"/>
    <col min="14" max="16384" width="8.85546875" style="7"/>
  </cols>
  <sheetData>
    <row r="1" spans="2:13" customFormat="1">
      <c r="G1" s="44"/>
      <c r="H1" s="54"/>
      <c r="K1" s="44"/>
      <c r="L1" s="44"/>
    </row>
    <row r="2" spans="2:13" customFormat="1" ht="14.25">
      <c r="D2" s="63" t="s">
        <v>38</v>
      </c>
      <c r="G2" s="44"/>
      <c r="H2" s="54"/>
      <c r="I2" s="65" t="s">
        <v>39</v>
      </c>
      <c r="K2" s="44"/>
      <c r="L2" s="44"/>
    </row>
    <row r="3" spans="2:13" customFormat="1" ht="17.25" customHeight="1">
      <c r="D3" s="64">
        <f>D18</f>
        <v>40134</v>
      </c>
      <c r="G3" s="44"/>
      <c r="H3" s="54"/>
      <c r="I3" s="66">
        <f>D3+30</f>
        <v>40164</v>
      </c>
      <c r="K3" s="44"/>
      <c r="L3" s="44"/>
    </row>
    <row r="4" spans="2:13" customFormat="1">
      <c r="G4" s="44"/>
      <c r="H4" s="54"/>
      <c r="K4" s="44"/>
      <c r="L4" s="44"/>
    </row>
    <row r="5" spans="2:13" customFormat="1">
      <c r="G5" s="44"/>
      <c r="H5" s="54"/>
      <c r="K5" s="44"/>
      <c r="L5" s="44"/>
    </row>
    <row r="6" spans="2:13" customFormat="1">
      <c r="G6" s="44"/>
      <c r="H6" s="54"/>
      <c r="K6" s="44"/>
      <c r="L6" s="44"/>
    </row>
    <row r="7" spans="2:13" customFormat="1">
      <c r="G7" s="44"/>
      <c r="H7" s="54"/>
      <c r="K7" s="44"/>
      <c r="L7" s="44"/>
    </row>
    <row r="8" spans="2:13" customFormat="1">
      <c r="G8" s="44"/>
      <c r="H8" s="54"/>
      <c r="K8" s="44"/>
      <c r="L8" s="44"/>
    </row>
    <row r="9" spans="2:13" customFormat="1" ht="21" thickBot="1">
      <c r="B9" s="24"/>
      <c r="C9" s="24"/>
      <c r="D9" s="111" t="s">
        <v>0</v>
      </c>
      <c r="E9" s="111"/>
      <c r="F9" s="111"/>
      <c r="G9" s="111"/>
      <c r="H9" s="111"/>
      <c r="I9" s="111"/>
      <c r="J9" s="111"/>
      <c r="K9" s="111"/>
      <c r="L9" s="49"/>
      <c r="M9" s="24"/>
    </row>
    <row r="10" spans="2:13" customFormat="1" ht="12" customHeight="1">
      <c r="G10" s="44"/>
      <c r="H10" s="54"/>
      <c r="K10" s="44"/>
      <c r="L10" s="44"/>
    </row>
    <row r="11" spans="2:13" ht="18" customHeight="1">
      <c r="D11" s="108" t="s">
        <v>55</v>
      </c>
      <c r="E11" s="109"/>
      <c r="F11" s="109"/>
      <c r="G11" s="109"/>
      <c r="H11" s="109"/>
      <c r="I11" s="109"/>
      <c r="J11" s="110"/>
    </row>
    <row r="12" spans="2:13" ht="13.9" customHeight="1">
      <c r="C12" s="13"/>
      <c r="D12" s="116" t="s">
        <v>56</v>
      </c>
      <c r="E12" s="117"/>
      <c r="F12" s="117"/>
      <c r="G12" s="117"/>
      <c r="H12" s="117"/>
      <c r="I12" s="117"/>
      <c r="J12" s="118"/>
      <c r="L12" s="77" t="s">
        <v>43</v>
      </c>
    </row>
    <row r="13" spans="2:13" ht="15">
      <c r="C13" s="13"/>
      <c r="D13" s="119" t="s">
        <v>102</v>
      </c>
      <c r="E13" s="120"/>
      <c r="F13" s="120"/>
      <c r="G13" s="120"/>
      <c r="H13" s="120"/>
      <c r="I13" s="120"/>
      <c r="J13" s="121"/>
      <c r="L13" s="78" t="s">
        <v>44</v>
      </c>
    </row>
    <row r="14" spans="2:13" ht="14.25">
      <c r="C14" s="13"/>
      <c r="D14" s="14"/>
      <c r="E14" s="14"/>
      <c r="F14" s="14"/>
      <c r="G14" s="43"/>
      <c r="H14" s="53"/>
      <c r="I14" s="14"/>
      <c r="J14" s="14"/>
      <c r="L14" s="79" t="s">
        <v>45</v>
      </c>
    </row>
    <row r="15" spans="2:13" ht="15">
      <c r="E15" s="26" t="s">
        <v>18</v>
      </c>
      <c r="F15" s="27"/>
      <c r="G15" s="50" t="s">
        <v>19</v>
      </c>
      <c r="H15" s="55"/>
      <c r="I15" s="39" t="s">
        <v>30</v>
      </c>
      <c r="J15" s="12"/>
      <c r="L15" s="80" t="s">
        <v>48</v>
      </c>
    </row>
    <row r="16" spans="2:13" ht="15">
      <c r="E16" s="92">
        <v>12952.7</v>
      </c>
      <c r="F16" s="31"/>
      <c r="G16" s="51">
        <f>E16-12809</f>
        <v>143.70000000000073</v>
      </c>
      <c r="H16" s="69"/>
      <c r="I16" s="93"/>
      <c r="J16" s="12"/>
      <c r="L16" s="81" t="s">
        <v>46</v>
      </c>
    </row>
    <row r="17" spans="2:13" ht="15">
      <c r="C17" s="13"/>
      <c r="E17" s="40"/>
      <c r="F17" s="40"/>
      <c r="G17" s="52"/>
      <c r="H17" s="70"/>
      <c r="I17" s="41"/>
      <c r="J17" s="12"/>
      <c r="L17" s="82" t="s">
        <v>47</v>
      </c>
    </row>
    <row r="18" spans="2:13" customFormat="1" ht="20.25">
      <c r="D18" s="112">
        <v>40134</v>
      </c>
      <c r="E18" s="112"/>
      <c r="F18" s="112"/>
      <c r="G18" s="112"/>
      <c r="H18" s="112"/>
      <c r="I18" s="112"/>
      <c r="J18" s="112"/>
      <c r="K18" s="44"/>
    </row>
    <row r="20" spans="2:13" ht="13.5" customHeight="1">
      <c r="B20" s="113" t="s">
        <v>1</v>
      </c>
      <c r="C20" s="114"/>
      <c r="D20" s="114"/>
      <c r="E20" s="114"/>
      <c r="F20" s="114"/>
      <c r="G20" s="114"/>
      <c r="H20" s="114"/>
      <c r="I20" s="114"/>
      <c r="J20" s="114"/>
      <c r="K20" s="114"/>
      <c r="L20" s="115"/>
    </row>
    <row r="21" spans="2:13" s="2" customFormat="1" ht="13.5" customHeight="1">
      <c r="B21" s="3"/>
      <c r="C21" s="5" t="s">
        <v>2</v>
      </c>
      <c r="D21" s="5" t="s">
        <v>3</v>
      </c>
      <c r="E21" s="5" t="s">
        <v>5</v>
      </c>
      <c r="F21" s="5" t="s">
        <v>7</v>
      </c>
      <c r="G21" s="45" t="s">
        <v>9</v>
      </c>
      <c r="H21" s="71" t="s">
        <v>16</v>
      </c>
      <c r="I21" s="5" t="s">
        <v>11</v>
      </c>
      <c r="J21" s="5" t="s">
        <v>4</v>
      </c>
      <c r="K21" s="45" t="s">
        <v>12</v>
      </c>
      <c r="L21" s="45" t="s">
        <v>14</v>
      </c>
    </row>
    <row r="22" spans="2:13" s="2" customFormat="1" ht="13.5" customHeight="1">
      <c r="B22" s="4"/>
      <c r="C22" s="6"/>
      <c r="D22" s="6"/>
      <c r="E22" s="6" t="s">
        <v>6</v>
      </c>
      <c r="F22" s="6" t="s">
        <v>8</v>
      </c>
      <c r="G22" s="46" t="s">
        <v>10</v>
      </c>
      <c r="H22" s="72" t="s">
        <v>17</v>
      </c>
      <c r="I22" s="6" t="s">
        <v>10</v>
      </c>
      <c r="J22" s="6"/>
      <c r="K22" s="46" t="s">
        <v>13</v>
      </c>
      <c r="L22" s="46" t="s">
        <v>15</v>
      </c>
    </row>
    <row r="23" spans="2:13" s="11" customFormat="1" ht="13.5" customHeight="1">
      <c r="B23" s="9">
        <v>1</v>
      </c>
      <c r="C23" s="9" t="s">
        <v>69</v>
      </c>
      <c r="D23" s="9" t="s">
        <v>105</v>
      </c>
      <c r="E23" s="9" t="s">
        <v>106</v>
      </c>
      <c r="F23" s="9">
        <v>1400</v>
      </c>
      <c r="G23" s="47">
        <v>12535.8</v>
      </c>
      <c r="H23" s="10">
        <v>35539</v>
      </c>
      <c r="I23" s="9"/>
      <c r="J23" s="9">
        <v>0</v>
      </c>
      <c r="K23" s="87">
        <f>SUM(L23-E16)</f>
        <v>983.09999999999854</v>
      </c>
      <c r="L23" s="47">
        <f t="shared" ref="L23:L28" si="0">SUM(G23+F23)-I23</f>
        <v>13935.8</v>
      </c>
      <c r="M23" s="101" t="s">
        <v>29</v>
      </c>
    </row>
    <row r="24" spans="2:13" s="11" customFormat="1" ht="13.5" customHeight="1">
      <c r="B24" s="9">
        <v>2</v>
      </c>
      <c r="C24" s="9" t="s">
        <v>70</v>
      </c>
      <c r="D24" s="9" t="s">
        <v>107</v>
      </c>
      <c r="E24" s="9">
        <v>117</v>
      </c>
      <c r="F24" s="9">
        <v>1400</v>
      </c>
      <c r="G24" s="47">
        <v>12535.8</v>
      </c>
      <c r="H24" s="10">
        <v>35539</v>
      </c>
      <c r="I24" s="9"/>
      <c r="J24" s="9">
        <v>0</v>
      </c>
      <c r="K24" s="87">
        <f>SUM(L24-E16)</f>
        <v>983.09999999999854</v>
      </c>
      <c r="L24" s="47">
        <f t="shared" si="0"/>
        <v>13935.8</v>
      </c>
      <c r="M24" s="101" t="s">
        <v>29</v>
      </c>
    </row>
    <row r="25" spans="2:13" s="11" customFormat="1" ht="13.5" customHeight="1">
      <c r="B25" s="9">
        <v>3</v>
      </c>
      <c r="C25" s="9" t="s">
        <v>71</v>
      </c>
      <c r="D25" s="9" t="s">
        <v>116</v>
      </c>
      <c r="E25" s="9" t="s">
        <v>113</v>
      </c>
      <c r="F25" s="9">
        <v>1000</v>
      </c>
      <c r="G25" s="47">
        <v>12673.9</v>
      </c>
      <c r="H25" s="10">
        <v>37012</v>
      </c>
      <c r="I25" s="9"/>
      <c r="J25" s="9"/>
      <c r="K25" s="87">
        <f>SUM(L25-E16)</f>
        <v>721.19999999999891</v>
      </c>
      <c r="L25" s="47">
        <f t="shared" si="0"/>
        <v>13673.9</v>
      </c>
      <c r="M25" s="101" t="s">
        <v>29</v>
      </c>
    </row>
    <row r="26" spans="2:13" s="11" customFormat="1" ht="13.5" customHeight="1">
      <c r="B26" s="9">
        <v>4</v>
      </c>
      <c r="C26" s="9" t="s">
        <v>72</v>
      </c>
      <c r="D26" s="9" t="s">
        <v>117</v>
      </c>
      <c r="E26" s="9" t="s">
        <v>113</v>
      </c>
      <c r="F26" s="9">
        <v>1000</v>
      </c>
      <c r="G26" s="47" t="s">
        <v>118</v>
      </c>
      <c r="H26" s="10"/>
      <c r="I26" s="9"/>
      <c r="J26" s="9"/>
      <c r="K26" s="87" t="e">
        <f>SUM(L26-E16)</f>
        <v>#VALUE!</v>
      </c>
      <c r="L26" s="47" t="e">
        <f t="shared" si="0"/>
        <v>#VALUE!</v>
      </c>
      <c r="M26" s="101" t="s">
        <v>29</v>
      </c>
    </row>
    <row r="27" spans="2:13" s="11" customFormat="1" ht="13.5" customHeight="1">
      <c r="B27" s="9">
        <v>5</v>
      </c>
      <c r="C27" s="9" t="s">
        <v>72</v>
      </c>
      <c r="D27" s="9" t="s">
        <v>117</v>
      </c>
      <c r="E27" s="9" t="s">
        <v>113</v>
      </c>
      <c r="F27" s="9">
        <v>730</v>
      </c>
      <c r="H27" s="47" t="s">
        <v>118</v>
      </c>
      <c r="I27" s="9"/>
      <c r="J27" s="9"/>
      <c r="K27" s="91" t="e">
        <f>L27-D18</f>
        <v>#REF!</v>
      </c>
      <c r="L27" s="75" t="e">
        <f>SUM(#REF!+F27)</f>
        <v>#REF!</v>
      </c>
      <c r="M27" s="101" t="s">
        <v>41</v>
      </c>
    </row>
    <row r="28" spans="2:13" s="11" customFormat="1" ht="13.5" customHeight="1">
      <c r="B28" s="9">
        <v>6</v>
      </c>
      <c r="C28" s="9" t="s">
        <v>73</v>
      </c>
      <c r="D28" s="9" t="s">
        <v>114</v>
      </c>
      <c r="E28" s="9"/>
      <c r="F28" s="9">
        <v>1200</v>
      </c>
      <c r="G28" s="47">
        <v>12535.8</v>
      </c>
      <c r="H28" s="10">
        <v>35539</v>
      </c>
      <c r="I28" s="9"/>
      <c r="J28" s="9"/>
      <c r="K28" s="87">
        <f>SUM(L28-E16)</f>
        <v>783.09999999999854</v>
      </c>
      <c r="L28" s="47">
        <f t="shared" si="0"/>
        <v>13735.8</v>
      </c>
      <c r="M28" s="101" t="s">
        <v>29</v>
      </c>
    </row>
    <row r="29" spans="2:13" s="11" customFormat="1" ht="13.5" customHeight="1">
      <c r="B29" s="9">
        <v>7</v>
      </c>
      <c r="C29" s="9" t="s">
        <v>74</v>
      </c>
      <c r="D29" s="9" t="s">
        <v>119</v>
      </c>
      <c r="E29" s="9" t="s">
        <v>120</v>
      </c>
      <c r="F29" s="9">
        <v>20000</v>
      </c>
      <c r="G29" s="47">
        <v>12673.9</v>
      </c>
      <c r="H29" s="10">
        <v>37012</v>
      </c>
      <c r="I29" s="9"/>
      <c r="J29" s="9"/>
      <c r="K29" s="91">
        <f>L29-D16</f>
        <v>32673.9</v>
      </c>
      <c r="L29" s="75">
        <f>SUM(G29+F29)</f>
        <v>32673.9</v>
      </c>
      <c r="M29" s="101" t="s">
        <v>41</v>
      </c>
    </row>
    <row r="30" spans="2:13" s="11" customFormat="1" ht="13.5" customHeight="1">
      <c r="B30" s="9">
        <v>8</v>
      </c>
      <c r="C30" s="9" t="s">
        <v>75</v>
      </c>
      <c r="D30" s="9" t="s">
        <v>121</v>
      </c>
      <c r="E30" s="9" t="s">
        <v>122</v>
      </c>
      <c r="F30" s="9" t="s">
        <v>123</v>
      </c>
      <c r="G30" s="47"/>
      <c r="H30" s="10"/>
      <c r="I30" s="9"/>
      <c r="J30" s="9"/>
      <c r="K30" s="91" t="e">
        <f>L30-D18</f>
        <v>#VALUE!</v>
      </c>
      <c r="L30" s="75" t="e">
        <f>SUM(H30+F30)</f>
        <v>#VALUE!</v>
      </c>
      <c r="M30" s="101" t="s">
        <v>41</v>
      </c>
    </row>
    <row r="31" spans="2:13" s="11" customFormat="1" ht="13.5" customHeight="1">
      <c r="B31" s="9">
        <v>9</v>
      </c>
      <c r="C31" s="9" t="s">
        <v>82</v>
      </c>
      <c r="D31" s="9" t="s">
        <v>124</v>
      </c>
      <c r="E31" s="9" t="s">
        <v>125</v>
      </c>
      <c r="F31" s="9">
        <v>800</v>
      </c>
      <c r="G31" s="47">
        <v>12809</v>
      </c>
      <c r="H31" s="10">
        <v>38496</v>
      </c>
      <c r="I31" s="9"/>
      <c r="J31" s="15"/>
      <c r="K31" s="87">
        <f>SUM(L31-E16)</f>
        <v>656.29999999999927</v>
      </c>
      <c r="L31" s="47">
        <f>SUM(G31+F31)-I31</f>
        <v>13609</v>
      </c>
      <c r="M31" s="101" t="s">
        <v>29</v>
      </c>
    </row>
    <row r="32" spans="2:13" s="11" customFormat="1" ht="13.5" customHeight="1">
      <c r="B32" s="9">
        <v>10</v>
      </c>
      <c r="C32" s="9" t="s">
        <v>83</v>
      </c>
      <c r="D32" s="9" t="s">
        <v>126</v>
      </c>
      <c r="E32" s="9" t="s">
        <v>127</v>
      </c>
      <c r="F32" s="9" t="s">
        <v>123</v>
      </c>
      <c r="G32" s="47">
        <v>12809</v>
      </c>
      <c r="H32" s="10">
        <v>38496</v>
      </c>
      <c r="I32" s="9"/>
      <c r="J32" s="15"/>
      <c r="K32" s="87" t="e">
        <f>SUM(L32-E16)</f>
        <v>#VALUE!</v>
      </c>
      <c r="L32" s="47" t="e">
        <f t="shared" ref="L32:L37" si="1">SUM(G32+F32)-I32</f>
        <v>#VALUE!</v>
      </c>
      <c r="M32" s="101" t="s">
        <v>29</v>
      </c>
    </row>
    <row r="33" spans="2:13" s="11" customFormat="1" ht="13.5" customHeight="1">
      <c r="B33" s="9">
        <v>11</v>
      </c>
      <c r="C33" s="9" t="s">
        <v>84</v>
      </c>
      <c r="D33" s="9" t="s">
        <v>108</v>
      </c>
      <c r="E33" s="9" t="s">
        <v>109</v>
      </c>
      <c r="F33" s="9">
        <v>800</v>
      </c>
      <c r="G33" s="47">
        <v>12809</v>
      </c>
      <c r="H33" s="10">
        <v>38496</v>
      </c>
      <c r="I33" s="9"/>
      <c r="J33" s="15">
        <v>0</v>
      </c>
      <c r="K33" s="87">
        <f>SUM(L33-E16)</f>
        <v>656.29999999999927</v>
      </c>
      <c r="L33" s="47">
        <f t="shared" si="1"/>
        <v>13609</v>
      </c>
      <c r="M33" s="101" t="s">
        <v>29</v>
      </c>
    </row>
    <row r="34" spans="2:13" s="100" customFormat="1" ht="13.5" customHeight="1">
      <c r="B34" s="101">
        <v>12</v>
      </c>
      <c r="C34" s="101" t="s">
        <v>85</v>
      </c>
      <c r="D34" s="101"/>
      <c r="E34" s="101"/>
      <c r="F34" s="101">
        <v>1000</v>
      </c>
      <c r="G34" s="102">
        <v>12809</v>
      </c>
      <c r="H34" s="103">
        <v>38496</v>
      </c>
      <c r="I34" s="101"/>
      <c r="J34" s="104"/>
      <c r="K34" s="102">
        <f>SUM(L34-E16)</f>
        <v>856.29999999999927</v>
      </c>
      <c r="L34" s="102">
        <f t="shared" si="1"/>
        <v>13809</v>
      </c>
      <c r="M34" s="101" t="s">
        <v>29</v>
      </c>
    </row>
    <row r="35" spans="2:13" s="11" customFormat="1" ht="13.5" customHeight="1">
      <c r="B35" s="9">
        <v>13</v>
      </c>
      <c r="C35" s="9" t="s">
        <v>86</v>
      </c>
      <c r="D35" s="9" t="s">
        <v>135</v>
      </c>
      <c r="E35" s="9" t="s">
        <v>145</v>
      </c>
      <c r="F35" s="9">
        <v>1600</v>
      </c>
      <c r="G35" s="47">
        <v>12942.9</v>
      </c>
      <c r="H35" s="10">
        <v>40044</v>
      </c>
      <c r="I35" s="9"/>
      <c r="J35" s="9"/>
      <c r="K35" s="87">
        <f>SUM(L35-E16)</f>
        <v>1590.1999999999989</v>
      </c>
      <c r="L35" s="47">
        <f>SUM(G35+F35)-I35</f>
        <v>14542.9</v>
      </c>
      <c r="M35" s="9" t="s">
        <v>29</v>
      </c>
    </row>
    <row r="36" spans="2:13" s="11" customFormat="1" ht="13.5" customHeight="1">
      <c r="B36" s="9">
        <v>14</v>
      </c>
      <c r="C36" s="9" t="s">
        <v>86</v>
      </c>
      <c r="D36" s="9" t="s">
        <v>135</v>
      </c>
      <c r="E36" s="9" t="s">
        <v>145</v>
      </c>
      <c r="F36" s="9">
        <v>1095</v>
      </c>
      <c r="G36" s="47">
        <v>12942.9</v>
      </c>
      <c r="H36" s="10">
        <v>40044</v>
      </c>
      <c r="I36" s="9"/>
      <c r="J36" s="15"/>
      <c r="K36" s="91">
        <f>L36-D18</f>
        <v>1005</v>
      </c>
      <c r="L36" s="94">
        <f>SUM(H36+F36)</f>
        <v>41139</v>
      </c>
      <c r="M36" s="9" t="s">
        <v>81</v>
      </c>
    </row>
    <row r="37" spans="2:13" s="11" customFormat="1" ht="13.5" customHeight="1">
      <c r="B37" s="9">
        <v>15</v>
      </c>
      <c r="C37" s="9" t="s">
        <v>86</v>
      </c>
      <c r="D37" s="9" t="s">
        <v>110</v>
      </c>
      <c r="E37" s="9" t="s">
        <v>115</v>
      </c>
      <c r="F37" s="9">
        <v>1600</v>
      </c>
      <c r="G37" s="47">
        <v>12850.9</v>
      </c>
      <c r="H37" s="10">
        <v>39086</v>
      </c>
      <c r="I37" s="9"/>
      <c r="J37" s="9"/>
      <c r="K37" s="87">
        <f>SUM(L37-E16)</f>
        <v>1498.1999999999989</v>
      </c>
      <c r="L37" s="47">
        <f t="shared" si="1"/>
        <v>14450.9</v>
      </c>
      <c r="M37" s="9" t="s">
        <v>29</v>
      </c>
    </row>
    <row r="38" spans="2:13" s="11" customFormat="1" ht="13.5" customHeight="1">
      <c r="B38" s="9">
        <v>16</v>
      </c>
      <c r="C38" s="9" t="s">
        <v>86</v>
      </c>
      <c r="D38" s="9" t="s">
        <v>110</v>
      </c>
      <c r="E38" s="9" t="s">
        <v>115</v>
      </c>
      <c r="F38" s="9">
        <v>1095</v>
      </c>
      <c r="G38" s="47">
        <v>12850.9</v>
      </c>
      <c r="H38" s="10">
        <v>39086</v>
      </c>
      <c r="I38" s="9"/>
      <c r="J38" s="15"/>
      <c r="K38" s="91">
        <f>L38-D18</f>
        <v>47</v>
      </c>
      <c r="L38" s="94">
        <f>SUM(H38+F38)</f>
        <v>40181</v>
      </c>
      <c r="M38" s="9" t="s">
        <v>81</v>
      </c>
    </row>
    <row r="39" spans="2:13" s="11" customFormat="1" ht="13.5" customHeight="1">
      <c r="B39" s="9">
        <v>17</v>
      </c>
      <c r="C39" s="9" t="s">
        <v>87</v>
      </c>
      <c r="D39" s="9" t="s">
        <v>111</v>
      </c>
      <c r="E39" s="9" t="s">
        <v>112</v>
      </c>
      <c r="F39" s="9">
        <v>2000</v>
      </c>
      <c r="G39" s="47">
        <v>12850.9</v>
      </c>
      <c r="H39" s="10">
        <v>39086</v>
      </c>
      <c r="I39" s="9"/>
      <c r="J39" s="9"/>
      <c r="K39" s="87">
        <f>SUM(L39-E16)</f>
        <v>1898.1999999999989</v>
      </c>
      <c r="L39" s="47">
        <f>SUM(G39+F39)-I39</f>
        <v>14850.9</v>
      </c>
      <c r="M39" s="9" t="s">
        <v>29</v>
      </c>
    </row>
    <row r="40" spans="2:13" s="11" customFormat="1" ht="13.5" customHeight="1">
      <c r="B40" s="9">
        <v>18</v>
      </c>
      <c r="C40" s="9" t="s">
        <v>87</v>
      </c>
      <c r="D40" s="9" t="s">
        <v>111</v>
      </c>
      <c r="E40" s="9" t="s">
        <v>112</v>
      </c>
      <c r="F40" s="9">
        <v>1095</v>
      </c>
      <c r="G40" s="47">
        <v>12850.9</v>
      </c>
      <c r="H40" s="10">
        <v>39086</v>
      </c>
      <c r="I40" s="9"/>
      <c r="J40" s="15"/>
      <c r="K40" s="91">
        <f>L40-D18</f>
        <v>47</v>
      </c>
      <c r="L40" s="94">
        <f>SUM(H40+F40)</f>
        <v>40181</v>
      </c>
      <c r="M40" s="9" t="s">
        <v>81</v>
      </c>
    </row>
    <row r="41" spans="2:13" s="8" customFormat="1">
      <c r="B41" s="1"/>
      <c r="C41" s="1"/>
      <c r="D41" s="1"/>
      <c r="E41" s="1"/>
      <c r="F41" s="1"/>
      <c r="G41" s="48"/>
      <c r="H41" s="73"/>
      <c r="I41" s="1"/>
      <c r="J41" s="1"/>
      <c r="K41" s="48"/>
      <c r="L41" s="48"/>
    </row>
    <row r="42" spans="2:13" s="8" customFormat="1">
      <c r="B42" s="1"/>
      <c r="C42" s="1"/>
      <c r="D42" s="1"/>
      <c r="E42" s="1"/>
      <c r="F42" s="1"/>
      <c r="G42" s="48"/>
      <c r="H42" s="73"/>
      <c r="I42" s="1"/>
      <c r="J42" s="1"/>
      <c r="K42" s="48"/>
      <c r="L42" s="48"/>
    </row>
    <row r="43" spans="2:13" s="8" customFormat="1">
      <c r="B43" s="1"/>
      <c r="C43" s="1"/>
      <c r="D43" s="1"/>
      <c r="E43" s="1"/>
      <c r="F43" s="1"/>
      <c r="G43" s="48"/>
      <c r="H43" s="73"/>
      <c r="I43" s="1"/>
      <c r="J43" s="1"/>
      <c r="K43" s="48"/>
      <c r="L43" s="48"/>
    </row>
    <row r="44" spans="2:13" s="8" customFormat="1">
      <c r="B44" s="1"/>
      <c r="C44" s="1"/>
      <c r="D44" s="1"/>
      <c r="E44" s="1"/>
      <c r="F44" s="1"/>
      <c r="G44" s="48"/>
      <c r="H44" s="73"/>
      <c r="I44" s="1"/>
      <c r="J44" s="1"/>
      <c r="K44" s="48"/>
      <c r="L44" s="48"/>
    </row>
    <row r="45" spans="2:13" s="8" customFormat="1">
      <c r="B45" s="1"/>
      <c r="C45" s="1"/>
      <c r="D45" s="1"/>
      <c r="E45" s="1"/>
      <c r="F45" s="1"/>
      <c r="G45" s="48"/>
      <c r="H45" s="73"/>
      <c r="I45" s="1"/>
      <c r="J45" s="1"/>
      <c r="K45" s="48"/>
      <c r="L45" s="48"/>
    </row>
    <row r="46" spans="2:13" s="8" customFormat="1">
      <c r="B46" s="1"/>
      <c r="C46" s="1"/>
      <c r="D46" s="1"/>
      <c r="E46" s="1"/>
      <c r="F46" s="1"/>
      <c r="G46" s="48"/>
      <c r="H46" s="73"/>
      <c r="I46" s="1"/>
      <c r="J46" s="1"/>
      <c r="K46" s="48"/>
      <c r="L46" s="48"/>
    </row>
    <row r="47" spans="2:13" s="8" customFormat="1">
      <c r="B47" s="1"/>
      <c r="C47" s="1"/>
      <c r="D47" s="1"/>
      <c r="E47" s="1"/>
      <c r="F47" s="1"/>
      <c r="G47" s="48"/>
      <c r="H47" s="73"/>
      <c r="I47" s="1"/>
      <c r="J47" s="1"/>
      <c r="K47" s="48"/>
      <c r="L47" s="48"/>
    </row>
    <row r="48" spans="2:13" s="8" customFormat="1">
      <c r="B48" s="1"/>
      <c r="C48" s="1"/>
      <c r="D48" s="1"/>
      <c r="E48" s="1"/>
      <c r="F48" s="1"/>
      <c r="G48" s="48"/>
      <c r="H48" s="73"/>
      <c r="I48" s="1"/>
      <c r="J48" s="1"/>
      <c r="K48" s="48"/>
      <c r="L48" s="48"/>
    </row>
    <row r="49" spans="1:13" s="8" customFormat="1">
      <c r="B49" s="1"/>
      <c r="C49" s="1"/>
      <c r="D49" s="1"/>
      <c r="E49" s="1"/>
      <c r="F49" s="1"/>
      <c r="G49" s="48"/>
      <c r="H49" s="73"/>
      <c r="I49" s="1"/>
      <c r="J49" s="1"/>
      <c r="K49" s="48"/>
      <c r="L49" s="48"/>
    </row>
    <row r="50" spans="1:13" s="8" customFormat="1">
      <c r="B50" s="1"/>
      <c r="C50" s="1"/>
      <c r="D50" s="1"/>
      <c r="E50" s="1"/>
      <c r="F50" s="1"/>
      <c r="G50" s="48"/>
      <c r="H50" s="73"/>
      <c r="I50" s="1"/>
      <c r="J50" s="1"/>
      <c r="K50" s="48"/>
      <c r="L50" s="48"/>
    </row>
    <row r="51" spans="1:13">
      <c r="A51" s="8"/>
      <c r="B51" s="1"/>
      <c r="C51" s="1"/>
      <c r="D51" s="1"/>
      <c r="E51" s="1"/>
      <c r="F51" s="1"/>
      <c r="G51" s="48"/>
      <c r="H51" s="73"/>
      <c r="I51" s="1"/>
      <c r="J51" s="1"/>
      <c r="K51" s="48"/>
      <c r="L51" s="48"/>
      <c r="M51" s="8"/>
    </row>
    <row r="52" spans="1:13">
      <c r="A52" s="8"/>
      <c r="B52" s="1"/>
      <c r="C52" s="1"/>
      <c r="D52" s="1"/>
      <c r="E52" s="1"/>
      <c r="F52" s="1"/>
      <c r="G52" s="48"/>
      <c r="H52" s="73"/>
      <c r="I52" s="1"/>
      <c r="J52" s="1"/>
      <c r="K52" s="48"/>
      <c r="L52" s="48"/>
      <c r="M52" s="8"/>
    </row>
  </sheetData>
  <mergeCells count="6">
    <mergeCell ref="D11:J11"/>
    <mergeCell ref="D9:K9"/>
    <mergeCell ref="D18:J18"/>
    <mergeCell ref="B20:L20"/>
    <mergeCell ref="D12:J12"/>
    <mergeCell ref="D13:J13"/>
  </mergeCells>
  <phoneticPr fontId="0" type="noConversion"/>
  <conditionalFormatting sqref="K23:K40">
    <cfRule type="cellIs" dxfId="16" priority="58" stopIfTrue="1" operator="between">
      <formula>10</formula>
      <formula>50</formula>
    </cfRule>
    <cfRule type="cellIs" dxfId="15" priority="59" stopIfTrue="1" operator="between">
      <formula>-500</formula>
      <formula>9.99</formula>
    </cfRule>
    <cfRule type="cellIs" dxfId="14" priority="60" stopIfTrue="1" operator="between">
      <formula>50.99</formula>
      <formula>150</formula>
    </cfRule>
  </conditionalFormatting>
  <conditionalFormatting sqref="K38 K40 K35:K36 K27 K29:K30">
    <cfRule type="cellIs" dxfId="13" priority="61" stopIfTrue="1" operator="between">
      <formula>-500</formula>
      <formula>9.99</formula>
    </cfRule>
    <cfRule type="cellIs" dxfId="12" priority="62" stopIfTrue="1" operator="between">
      <formula>10</formula>
      <formula>50</formula>
    </cfRule>
    <cfRule type="cellIs" dxfId="11" priority="63" stopIfTrue="1" operator="between">
      <formula>50.99</formula>
      <formula>150</formula>
    </cfRule>
  </conditionalFormatting>
  <printOptions horizontalCentered="1"/>
  <pageMargins left="0.196850393700787" right="0.196850393700787" top="0.196850393700787" bottom="0.196850393700787" header="0.511811023622047" footer="0.511811023622047"/>
  <pageSetup scale="87" orientation="portrait" horizontalDpi="36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3"/>
  <sheetViews>
    <sheetView view="pageBreakPreview" topLeftCell="A13" zoomScaleNormal="89" workbookViewId="0">
      <selection activeCell="G17" sqref="G17"/>
    </sheetView>
  </sheetViews>
  <sheetFormatPr defaultRowHeight="12.75"/>
  <cols>
    <col min="1" max="1" width="5" customWidth="1"/>
    <col min="2" max="2" width="3.28515625" customWidth="1"/>
    <col min="3" max="3" width="15.7109375" customWidth="1"/>
    <col min="4" max="4" width="13" customWidth="1"/>
    <col min="5" max="5" width="10.85546875" customWidth="1"/>
    <col min="6" max="6" width="7.85546875" customWidth="1"/>
    <col min="7" max="7" width="12" customWidth="1"/>
    <col min="8" max="8" width="9.42578125" style="54" customWidth="1"/>
    <col min="9" max="9" width="12.140625" customWidth="1"/>
    <col min="10" max="10" width="7.5703125" customWidth="1"/>
    <col min="11" max="11" width="8.28515625" customWidth="1"/>
    <col min="12" max="12" width="9.28515625" style="44" customWidth="1"/>
    <col min="13" max="13" width="5.7109375" style="61" customWidth="1"/>
  </cols>
  <sheetData>
    <row r="1" spans="2:13" s="7" customFormat="1">
      <c r="B1"/>
      <c r="C1"/>
      <c r="D1"/>
      <c r="E1"/>
      <c r="F1"/>
      <c r="G1"/>
      <c r="H1" s="54"/>
      <c r="I1"/>
      <c r="J1"/>
      <c r="K1"/>
      <c r="L1" s="44"/>
      <c r="M1" s="8"/>
    </row>
    <row r="2" spans="2:13" s="7" customFormat="1" ht="14.25">
      <c r="B2"/>
      <c r="C2"/>
      <c r="D2" s="63" t="s">
        <v>38</v>
      </c>
      <c r="E2"/>
      <c r="F2"/>
      <c r="G2"/>
      <c r="H2" s="54"/>
      <c r="I2" s="65" t="s">
        <v>39</v>
      </c>
      <c r="J2"/>
      <c r="K2"/>
      <c r="L2"/>
      <c r="M2" s="8"/>
    </row>
    <row r="3" spans="2:13" s="7" customFormat="1" ht="15.75">
      <c r="B3"/>
      <c r="C3"/>
      <c r="D3" s="64">
        <f>AIRFRAME!D3</f>
        <v>40134</v>
      </c>
      <c r="E3"/>
      <c r="F3"/>
      <c r="G3"/>
      <c r="H3" s="54"/>
      <c r="I3" s="66">
        <f>AIRFRAME!I3</f>
        <v>40164</v>
      </c>
      <c r="J3"/>
      <c r="K3"/>
      <c r="L3"/>
      <c r="M3" s="8"/>
    </row>
    <row r="4" spans="2:13" s="7" customFormat="1">
      <c r="B4"/>
      <c r="C4"/>
      <c r="D4"/>
      <c r="E4"/>
      <c r="F4"/>
      <c r="G4"/>
      <c r="H4" s="54"/>
      <c r="I4"/>
      <c r="J4"/>
      <c r="K4"/>
      <c r="L4"/>
      <c r="M4" s="8"/>
    </row>
    <row r="5" spans="2:13" s="7" customFormat="1">
      <c r="B5"/>
      <c r="C5"/>
      <c r="D5"/>
      <c r="E5"/>
      <c r="F5"/>
      <c r="G5"/>
      <c r="H5" s="54"/>
      <c r="I5"/>
      <c r="J5"/>
      <c r="K5"/>
      <c r="L5"/>
      <c r="M5" s="8"/>
    </row>
    <row r="6" spans="2:13" s="7" customFormat="1">
      <c r="B6"/>
      <c r="C6"/>
      <c r="D6"/>
      <c r="E6"/>
      <c r="F6"/>
      <c r="G6"/>
      <c r="H6" s="54"/>
      <c r="I6"/>
      <c r="J6"/>
      <c r="K6"/>
      <c r="L6" s="44"/>
      <c r="M6" s="8"/>
    </row>
    <row r="7" spans="2:13" s="7" customFormat="1">
      <c r="B7"/>
      <c r="C7"/>
      <c r="D7"/>
      <c r="E7"/>
      <c r="F7"/>
      <c r="G7"/>
      <c r="H7" s="54"/>
      <c r="I7"/>
      <c r="J7"/>
      <c r="K7"/>
      <c r="L7" s="44"/>
      <c r="M7" s="8"/>
    </row>
    <row r="8" spans="2:13" s="7" customFormat="1" ht="18" customHeight="1">
      <c r="B8"/>
      <c r="C8"/>
      <c r="D8"/>
      <c r="E8"/>
      <c r="F8"/>
      <c r="G8"/>
      <c r="H8" s="54"/>
      <c r="I8"/>
      <c r="J8"/>
      <c r="K8"/>
      <c r="L8" s="44"/>
      <c r="M8" s="8"/>
    </row>
    <row r="9" spans="2:13" s="7" customFormat="1" ht="20.25" customHeight="1" thickBot="1">
      <c r="B9" s="24"/>
      <c r="C9" s="24"/>
      <c r="D9" s="122" t="s">
        <v>0</v>
      </c>
      <c r="E9" s="122"/>
      <c r="F9" s="122"/>
      <c r="G9" s="122"/>
      <c r="H9" s="122"/>
      <c r="I9" s="122"/>
      <c r="J9" s="122"/>
      <c r="K9" s="24"/>
      <c r="L9" s="49"/>
      <c r="M9" s="86"/>
    </row>
    <row r="10" spans="2:13" s="7" customFormat="1">
      <c r="B10"/>
      <c r="C10"/>
      <c r="D10"/>
      <c r="E10"/>
      <c r="F10"/>
      <c r="G10"/>
      <c r="H10" s="54"/>
      <c r="I10"/>
      <c r="J10"/>
      <c r="K10"/>
      <c r="L10" s="44"/>
      <c r="M10" s="8"/>
    </row>
    <row r="11" spans="2:13" s="7" customFormat="1" ht="23.25" customHeight="1">
      <c r="B11"/>
      <c r="C11"/>
      <c r="D11" s="108" t="s">
        <v>55</v>
      </c>
      <c r="E11" s="123"/>
      <c r="F11" s="123"/>
      <c r="G11" s="123"/>
      <c r="H11" s="123"/>
      <c r="I11" s="123"/>
      <c r="J11" s="124"/>
      <c r="K11"/>
      <c r="L11" s="44"/>
      <c r="M11" s="8"/>
    </row>
    <row r="12" spans="2:13" s="7" customFormat="1" ht="13.9" customHeight="1">
      <c r="B12"/>
      <c r="C12" s="13"/>
      <c r="D12" s="116" t="s">
        <v>56</v>
      </c>
      <c r="E12" s="117"/>
      <c r="F12" s="117"/>
      <c r="G12" s="117"/>
      <c r="H12" s="117"/>
      <c r="I12" s="117"/>
      <c r="J12" s="118"/>
      <c r="K12"/>
      <c r="L12" s="77" t="s">
        <v>43</v>
      </c>
      <c r="M12" s="8"/>
    </row>
    <row r="13" spans="2:13" s="7" customFormat="1" ht="15">
      <c r="B13"/>
      <c r="C13" s="13"/>
      <c r="D13" s="119" t="s">
        <v>102</v>
      </c>
      <c r="E13" s="120"/>
      <c r="F13" s="120"/>
      <c r="G13" s="120"/>
      <c r="H13" s="120"/>
      <c r="I13" s="120"/>
      <c r="J13" s="121"/>
      <c r="K13"/>
      <c r="L13" s="78" t="s">
        <v>44</v>
      </c>
      <c r="M13" s="8"/>
    </row>
    <row r="14" spans="2:13" s="7" customFormat="1" ht="14.25">
      <c r="B14"/>
      <c r="C14" s="13"/>
      <c r="D14" s="14"/>
      <c r="E14" s="14"/>
      <c r="F14" s="14"/>
      <c r="G14" s="14"/>
      <c r="H14" s="53"/>
      <c r="I14" s="14"/>
      <c r="J14" s="14"/>
      <c r="K14"/>
      <c r="L14" s="79" t="s">
        <v>45</v>
      </c>
      <c r="M14" s="8"/>
    </row>
    <row r="15" spans="2:13" s="7" customFormat="1" ht="15">
      <c r="B15"/>
      <c r="D15"/>
      <c r="E15" s="26" t="s">
        <v>18</v>
      </c>
      <c r="F15" s="27"/>
      <c r="G15" s="28" t="s">
        <v>19</v>
      </c>
      <c r="H15" s="55"/>
      <c r="I15" s="29" t="s">
        <v>30</v>
      </c>
      <c r="J15" s="12"/>
      <c r="K15"/>
      <c r="L15" s="80" t="s">
        <v>48</v>
      </c>
      <c r="M15" s="8"/>
    </row>
    <row r="16" spans="2:13" s="7" customFormat="1" ht="15">
      <c r="B16"/>
      <c r="D16"/>
      <c r="E16" s="30">
        <f>AIRFRAME!E16</f>
        <v>12952.7</v>
      </c>
      <c r="F16" s="67"/>
      <c r="G16" s="30">
        <f>AIRFRAME!G16</f>
        <v>143.70000000000073</v>
      </c>
      <c r="H16" s="68"/>
      <c r="I16" s="30">
        <f>AIRFRAME!I16</f>
        <v>0</v>
      </c>
      <c r="J16" s="12"/>
      <c r="K16"/>
      <c r="L16" s="81" t="s">
        <v>46</v>
      </c>
      <c r="M16" s="8"/>
    </row>
    <row r="17" spans="2:14" s="7" customFormat="1" ht="14.25">
      <c r="B17"/>
      <c r="C17" s="13"/>
      <c r="D17"/>
      <c r="E17"/>
      <c r="F17"/>
      <c r="G17"/>
      <c r="H17" s="54"/>
      <c r="I17"/>
      <c r="J17"/>
      <c r="K17"/>
      <c r="L17" s="82" t="s">
        <v>47</v>
      </c>
      <c r="M17" s="8"/>
    </row>
    <row r="18" spans="2:14" s="7" customFormat="1" ht="20.25">
      <c r="B18"/>
      <c r="C18" s="13"/>
      <c r="D18" s="127">
        <f>AIRFRAME!D18</f>
        <v>40134</v>
      </c>
      <c r="E18" s="127"/>
      <c r="F18" s="127"/>
      <c r="G18" s="127"/>
      <c r="H18" s="127"/>
      <c r="I18" s="127"/>
      <c r="J18" s="127"/>
      <c r="K18"/>
      <c r="L18" s="44"/>
      <c r="M18" s="8"/>
    </row>
    <row r="19" spans="2:14" s="7" customFormat="1" ht="14.25">
      <c r="B19"/>
      <c r="C19" s="13"/>
      <c r="D19" s="23"/>
      <c r="E19" s="23"/>
      <c r="F19" s="23"/>
      <c r="G19" s="23"/>
      <c r="H19" s="53"/>
      <c r="I19" s="23"/>
      <c r="J19" s="23"/>
      <c r="K19"/>
      <c r="L19" s="44"/>
      <c r="M19" s="8"/>
    </row>
    <row r="20" spans="2:14" s="32" customFormat="1" ht="13.5" customHeight="1">
      <c r="B20" s="128" t="s">
        <v>22</v>
      </c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30"/>
    </row>
    <row r="21" spans="2:14" s="2" customFormat="1" ht="13.5" customHeight="1">
      <c r="B21" s="33"/>
      <c r="C21" s="125" t="s">
        <v>2</v>
      </c>
      <c r="D21" s="131" t="s">
        <v>3</v>
      </c>
      <c r="E21" s="34" t="s">
        <v>5</v>
      </c>
      <c r="F21" s="34" t="s">
        <v>7</v>
      </c>
      <c r="G21" s="34" t="s">
        <v>21</v>
      </c>
      <c r="H21" s="56" t="s">
        <v>16</v>
      </c>
      <c r="I21" s="125" t="s">
        <v>4</v>
      </c>
      <c r="J21" s="125"/>
      <c r="K21" s="34" t="s">
        <v>12</v>
      </c>
      <c r="L21" s="58" t="s">
        <v>14</v>
      </c>
      <c r="M21" s="35"/>
    </row>
    <row r="22" spans="2:14" s="2" customFormat="1" ht="13.5" customHeight="1">
      <c r="B22" s="36"/>
      <c r="C22" s="126"/>
      <c r="D22" s="132"/>
      <c r="E22" s="37" t="s">
        <v>6</v>
      </c>
      <c r="F22" s="37" t="s">
        <v>8</v>
      </c>
      <c r="G22" s="37" t="s">
        <v>10</v>
      </c>
      <c r="H22" s="57" t="s">
        <v>17</v>
      </c>
      <c r="I22" s="126"/>
      <c r="J22" s="126"/>
      <c r="K22" s="37" t="s">
        <v>13</v>
      </c>
      <c r="L22" s="59" t="s">
        <v>21</v>
      </c>
      <c r="M22" s="38"/>
    </row>
    <row r="23" spans="2:14">
      <c r="B23" s="9">
        <v>1</v>
      </c>
      <c r="C23" s="9" t="s">
        <v>31</v>
      </c>
      <c r="D23" s="9" t="s">
        <v>128</v>
      </c>
      <c r="E23" s="9">
        <v>21492</v>
      </c>
      <c r="F23" s="9">
        <v>800</v>
      </c>
      <c r="G23" s="15"/>
      <c r="H23" s="10"/>
      <c r="I23" s="9">
        <v>0</v>
      </c>
      <c r="J23" s="9"/>
      <c r="K23" s="88">
        <f>SUM(L23-G16)</f>
        <v>656.29999999999927</v>
      </c>
      <c r="L23" s="47">
        <f>SUM(G23+F23-I23)</f>
        <v>800</v>
      </c>
      <c r="M23" s="9" t="s">
        <v>29</v>
      </c>
    </row>
    <row r="24" spans="2:14">
      <c r="B24" s="9">
        <v>2</v>
      </c>
      <c r="C24" s="9" t="s">
        <v>76</v>
      </c>
      <c r="D24" s="9" t="s">
        <v>129</v>
      </c>
      <c r="E24" s="9"/>
      <c r="F24" s="9">
        <v>200</v>
      </c>
      <c r="G24" s="15"/>
      <c r="H24" s="10"/>
      <c r="I24" s="9">
        <v>0</v>
      </c>
      <c r="J24" s="9"/>
      <c r="K24" s="88">
        <f>SUM(L24-G16)</f>
        <v>56.299999999999272</v>
      </c>
      <c r="L24" s="47">
        <f t="shared" ref="L24:L29" si="0">SUM(G24+F24-I24)</f>
        <v>200</v>
      </c>
      <c r="M24" s="9" t="s">
        <v>29</v>
      </c>
    </row>
    <row r="25" spans="2:14">
      <c r="B25" s="9">
        <v>3</v>
      </c>
      <c r="C25" s="9" t="s">
        <v>77</v>
      </c>
      <c r="D25" s="9" t="s">
        <v>130</v>
      </c>
      <c r="E25" s="9" t="s">
        <v>131</v>
      </c>
      <c r="F25" s="9">
        <v>800</v>
      </c>
      <c r="G25" s="15"/>
      <c r="H25" s="10"/>
      <c r="I25" s="9">
        <v>0</v>
      </c>
      <c r="J25" s="9"/>
      <c r="K25" s="88">
        <f>SUM(L25-G16)</f>
        <v>656.29999999999927</v>
      </c>
      <c r="L25" s="47">
        <f t="shared" si="0"/>
        <v>800</v>
      </c>
      <c r="M25" s="9" t="s">
        <v>29</v>
      </c>
    </row>
    <row r="26" spans="2:14">
      <c r="B26" s="9">
        <v>4</v>
      </c>
      <c r="C26" s="9" t="s">
        <v>78</v>
      </c>
      <c r="D26" s="9" t="s">
        <v>132</v>
      </c>
      <c r="E26" s="9" t="s">
        <v>133</v>
      </c>
      <c r="F26" s="9">
        <v>800</v>
      </c>
      <c r="G26" s="15"/>
      <c r="H26" s="10"/>
      <c r="I26" s="9">
        <v>0</v>
      </c>
      <c r="J26" s="9"/>
      <c r="K26" s="88">
        <f>SUM(L26-G16)</f>
        <v>656.29999999999927</v>
      </c>
      <c r="L26" s="47">
        <f t="shared" si="0"/>
        <v>800</v>
      </c>
      <c r="M26" s="9" t="s">
        <v>29</v>
      </c>
    </row>
    <row r="27" spans="2:14">
      <c r="B27" s="9">
        <v>5</v>
      </c>
      <c r="C27" s="9" t="s">
        <v>79</v>
      </c>
      <c r="D27" s="9"/>
      <c r="E27" s="9"/>
      <c r="F27" s="9">
        <v>2000</v>
      </c>
      <c r="G27" s="15"/>
      <c r="H27" s="10"/>
      <c r="I27" s="9">
        <v>0</v>
      </c>
      <c r="J27" s="9"/>
      <c r="K27" s="88">
        <f>SUM(L27-G16)</f>
        <v>1856.2999999999993</v>
      </c>
      <c r="L27" s="47">
        <f>SUM(G27+F27-I27)</f>
        <v>2000</v>
      </c>
      <c r="M27" s="9" t="s">
        <v>29</v>
      </c>
      <c r="N27" s="95"/>
    </row>
    <row r="28" spans="2:14">
      <c r="B28" s="9">
        <v>6</v>
      </c>
      <c r="C28" s="9" t="s">
        <v>79</v>
      </c>
      <c r="D28" s="9"/>
      <c r="E28" s="9"/>
      <c r="F28" s="9">
        <v>1095</v>
      </c>
      <c r="G28" s="15"/>
      <c r="H28" s="10"/>
      <c r="I28" s="15">
        <v>1705.4</v>
      </c>
      <c r="J28" s="15"/>
      <c r="K28" s="88">
        <f>SUM(L28-G16)</f>
        <v>951.29999999999927</v>
      </c>
      <c r="L28" s="47">
        <f>SUM(G28+F28-J28)</f>
        <v>1095</v>
      </c>
      <c r="M28" s="9" t="s">
        <v>29</v>
      </c>
    </row>
    <row r="29" spans="2:14">
      <c r="B29" s="9">
        <v>7</v>
      </c>
      <c r="C29" s="9" t="s">
        <v>80</v>
      </c>
      <c r="D29" s="9" t="s">
        <v>134</v>
      </c>
      <c r="E29" s="9"/>
      <c r="F29" s="9">
        <v>1825</v>
      </c>
      <c r="G29" s="15"/>
      <c r="H29" s="10"/>
      <c r="I29" s="9">
        <v>0</v>
      </c>
      <c r="J29" s="9"/>
      <c r="K29" s="88">
        <f>SUM(L29-G16)</f>
        <v>1681.2999999999993</v>
      </c>
      <c r="L29" s="47">
        <f t="shared" si="0"/>
        <v>1825</v>
      </c>
      <c r="M29" s="9" t="s">
        <v>81</v>
      </c>
    </row>
    <row r="30" spans="2:14">
      <c r="H30" s="54" t="s">
        <v>52</v>
      </c>
    </row>
    <row r="31" spans="2:14">
      <c r="N31" s="95"/>
    </row>
    <row r="33" spans="1:14">
      <c r="N33" s="95"/>
    </row>
    <row r="34" spans="1:14">
      <c r="H34" s="54" t="s">
        <v>53</v>
      </c>
    </row>
    <row r="35" spans="1:14">
      <c r="N35" s="95"/>
    </row>
    <row r="37" spans="1:14">
      <c r="N37" s="95"/>
    </row>
    <row r="43" spans="1:14">
      <c r="A43" t="s">
        <v>54</v>
      </c>
    </row>
  </sheetData>
  <mergeCells count="10">
    <mergeCell ref="D9:J9"/>
    <mergeCell ref="D11:J11"/>
    <mergeCell ref="D12:J12"/>
    <mergeCell ref="D13:J13"/>
    <mergeCell ref="I21:I22"/>
    <mergeCell ref="D18:J18"/>
    <mergeCell ref="B20:M20"/>
    <mergeCell ref="C21:C22"/>
    <mergeCell ref="D21:D22"/>
    <mergeCell ref="J21:J22"/>
  </mergeCells>
  <phoneticPr fontId="0" type="noConversion"/>
  <conditionalFormatting sqref="K23">
    <cfRule type="cellIs" dxfId="10" priority="10" stopIfTrue="1" operator="between">
      <formula>10</formula>
      <formula>50</formula>
    </cfRule>
    <cfRule type="cellIs" dxfId="9" priority="11" stopIfTrue="1" operator="between">
      <formula>-500</formula>
      <formula>9.99</formula>
    </cfRule>
    <cfRule type="cellIs" priority="12" stopIfTrue="1" operator="between">
      <formula>50.99</formula>
      <formula>150</formula>
    </cfRule>
  </conditionalFormatting>
  <conditionalFormatting sqref="K27:K29 K23:K24">
    <cfRule type="cellIs" dxfId="8" priority="13" stopIfTrue="1" operator="between">
      <formula>10</formula>
      <formula>50</formula>
    </cfRule>
    <cfRule type="cellIs" dxfId="7" priority="14" stopIfTrue="1" operator="between">
      <formula>-500</formula>
      <formula>9.99</formula>
    </cfRule>
    <cfRule type="cellIs" dxfId="6" priority="15" stopIfTrue="1" operator="between">
      <formula>50.99</formula>
      <formula>150</formula>
    </cfRule>
  </conditionalFormatting>
  <conditionalFormatting sqref="K25:K27">
    <cfRule type="cellIs" dxfId="5" priority="16" stopIfTrue="1" operator="between">
      <formula>10</formula>
      <formula>50</formula>
    </cfRule>
    <cfRule type="cellIs" dxfId="4" priority="17" stopIfTrue="1" operator="between">
      <formula>-500</formula>
      <formula>9.99</formula>
    </cfRule>
    <cfRule type="cellIs" dxfId="3" priority="18" stopIfTrue="1" operator="between">
      <formula>50.99</formula>
      <formula>150</formula>
    </cfRule>
  </conditionalFormatting>
  <pageMargins left="0.25" right="0.25" top="0.56000000000000005" bottom="0.56000000000000005" header="0.5" footer="0.5"/>
  <pageSetup scale="85" orientation="portrait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O139"/>
  <sheetViews>
    <sheetView view="pageBreakPreview" topLeftCell="A3" zoomScaleNormal="100" workbookViewId="0">
      <selection activeCell="C5" sqref="C5"/>
    </sheetView>
  </sheetViews>
  <sheetFormatPr defaultRowHeight="12.75"/>
  <cols>
    <col min="1" max="1" width="5.7109375" customWidth="1"/>
    <col min="2" max="2" width="3.140625" bestFit="1" customWidth="1"/>
    <col min="3" max="3" width="15.7109375" customWidth="1"/>
    <col min="4" max="4" width="12.7109375" customWidth="1"/>
    <col min="5" max="5" width="12.28515625" customWidth="1"/>
    <col min="6" max="6" width="5.7109375" customWidth="1"/>
    <col min="7" max="7" width="15.7109375" customWidth="1"/>
    <col min="8" max="8" width="10.7109375" customWidth="1"/>
    <col min="9" max="9" width="12.28515625" customWidth="1"/>
    <col min="10" max="10" width="0" hidden="1" customWidth="1"/>
    <col min="11" max="11" width="0.5703125" hidden="1" customWidth="1"/>
    <col min="12" max="13" width="9.28515625" customWidth="1"/>
    <col min="14" max="14" width="5.7109375" style="61" customWidth="1"/>
  </cols>
  <sheetData>
    <row r="2" spans="2:14" ht="14.25">
      <c r="E2" s="63" t="s">
        <v>38</v>
      </c>
      <c r="I2" s="65" t="s">
        <v>39</v>
      </c>
    </row>
    <row r="3" spans="2:14" ht="15.75">
      <c r="E3" s="64">
        <f>AIRFRAME!D3</f>
        <v>40134</v>
      </c>
      <c r="I3" s="66">
        <f>AIRFRAME!I3</f>
        <v>40164</v>
      </c>
    </row>
    <row r="9" spans="2:14" ht="21" thickBot="1">
      <c r="B9" s="24"/>
      <c r="C9" s="24"/>
      <c r="D9" s="24"/>
      <c r="E9" s="136" t="s">
        <v>0</v>
      </c>
      <c r="F9" s="136"/>
      <c r="G9" s="136"/>
      <c r="H9" s="136"/>
      <c r="I9" s="136"/>
      <c r="J9" s="136"/>
      <c r="K9" s="136"/>
      <c r="L9" s="24"/>
      <c r="M9" s="24"/>
    </row>
    <row r="11" spans="2:14" s="7" customFormat="1" ht="21.75" customHeight="1">
      <c r="B11"/>
      <c r="C11"/>
      <c r="D11" s="108" t="s">
        <v>55</v>
      </c>
      <c r="E11" s="123"/>
      <c r="F11" s="123"/>
      <c r="G11" s="123"/>
      <c r="H11" s="123"/>
      <c r="I11" s="123"/>
      <c r="J11" s="124"/>
      <c r="K11"/>
      <c r="L11" s="96"/>
      <c r="N11" s="11"/>
    </row>
    <row r="12" spans="2:14" s="7" customFormat="1" ht="13.9" customHeight="1">
      <c r="B12"/>
      <c r="C12" s="13"/>
      <c r="D12" s="116" t="s">
        <v>56</v>
      </c>
      <c r="E12" s="117"/>
      <c r="F12" s="117"/>
      <c r="G12" s="117"/>
      <c r="H12" s="117"/>
      <c r="I12" s="117"/>
      <c r="J12" s="118"/>
      <c r="K12"/>
      <c r="L12" s="96"/>
      <c r="M12" s="77" t="s">
        <v>43</v>
      </c>
      <c r="N12" s="11"/>
    </row>
    <row r="13" spans="2:14" s="7" customFormat="1" ht="15">
      <c r="B13"/>
      <c r="C13" s="13"/>
      <c r="D13" s="119" t="s">
        <v>102</v>
      </c>
      <c r="E13" s="120"/>
      <c r="F13" s="120"/>
      <c r="G13" s="120"/>
      <c r="H13" s="120"/>
      <c r="I13" s="120"/>
      <c r="J13" s="121"/>
      <c r="K13"/>
      <c r="L13" s="96"/>
      <c r="M13" s="78" t="s">
        <v>44</v>
      </c>
      <c r="N13" s="11"/>
    </row>
    <row r="14" spans="2:14" s="7" customFormat="1" ht="14.25">
      <c r="B14"/>
      <c r="C14" s="13"/>
      <c r="D14" s="14"/>
      <c r="E14" s="14"/>
      <c r="F14" s="14"/>
      <c r="G14" s="14"/>
      <c r="H14" s="14"/>
      <c r="I14" s="14"/>
      <c r="J14" s="14"/>
      <c r="K14"/>
      <c r="L14"/>
      <c r="M14" s="79" t="s">
        <v>45</v>
      </c>
      <c r="N14" s="11"/>
    </row>
    <row r="15" spans="2:14" s="7" customFormat="1" ht="15">
      <c r="B15"/>
      <c r="D15"/>
      <c r="E15" s="26" t="s">
        <v>18</v>
      </c>
      <c r="F15" s="28"/>
      <c r="G15" s="28" t="s">
        <v>19</v>
      </c>
      <c r="H15" s="28"/>
      <c r="I15" s="39" t="s">
        <v>33</v>
      </c>
      <c r="J15" s="12"/>
      <c r="K15"/>
      <c r="L15"/>
      <c r="M15" s="80" t="s">
        <v>48</v>
      </c>
      <c r="N15" s="11"/>
    </row>
    <row r="16" spans="2:14" s="7" customFormat="1" ht="15">
      <c r="B16"/>
      <c r="D16"/>
      <c r="E16" s="30">
        <f>AIRFRAME!E16</f>
        <v>12952.7</v>
      </c>
      <c r="F16" s="41"/>
      <c r="G16" s="30">
        <f>AIRFRAME!G16</f>
        <v>143.70000000000073</v>
      </c>
      <c r="H16" s="25"/>
      <c r="I16" s="60">
        <f>AIRFRAME!I16</f>
        <v>0</v>
      </c>
      <c r="J16" s="12"/>
      <c r="K16"/>
      <c r="L16"/>
      <c r="M16" s="81" t="s">
        <v>46</v>
      </c>
      <c r="N16" s="11"/>
    </row>
    <row r="17" spans="2:14" s="7" customFormat="1" ht="15">
      <c r="B17"/>
      <c r="C17" s="13"/>
      <c r="D17"/>
      <c r="E17" s="40"/>
      <c r="F17" s="40"/>
      <c r="G17" s="41"/>
      <c r="H17" s="40"/>
      <c r="I17" s="41"/>
      <c r="J17" s="12"/>
      <c r="K17"/>
      <c r="L17"/>
      <c r="M17" s="82" t="s">
        <v>47</v>
      </c>
      <c r="N17" s="11"/>
    </row>
    <row r="18" spans="2:14" ht="20.25">
      <c r="D18" s="13"/>
      <c r="E18" s="137">
        <f>AIRFRAME!D18</f>
        <v>40134</v>
      </c>
      <c r="F18" s="137"/>
      <c r="G18" s="138"/>
      <c r="H18" s="138"/>
      <c r="I18" s="138"/>
      <c r="J18" s="138"/>
      <c r="K18" s="138"/>
    </row>
    <row r="20" spans="2:14">
      <c r="B20" s="20"/>
      <c r="C20" s="139" t="s">
        <v>23</v>
      </c>
      <c r="D20" s="139"/>
      <c r="E20" s="139"/>
      <c r="F20" s="139"/>
      <c r="G20" s="139"/>
      <c r="H20" s="139"/>
      <c r="I20" s="139"/>
      <c r="J20" s="139"/>
      <c r="K20" s="139"/>
      <c r="L20" s="139"/>
      <c r="M20" s="140"/>
    </row>
    <row r="21" spans="2:14" s="21" customFormat="1" ht="24" customHeight="1">
      <c r="B21" s="22"/>
      <c r="C21" s="141" t="s">
        <v>2</v>
      </c>
      <c r="D21" s="142"/>
      <c r="E21" s="19" t="s">
        <v>24</v>
      </c>
      <c r="F21" s="19" t="s">
        <v>37</v>
      </c>
      <c r="G21" s="19"/>
      <c r="H21" s="19" t="s">
        <v>26</v>
      </c>
      <c r="I21" s="19" t="s">
        <v>25</v>
      </c>
      <c r="J21" s="19"/>
      <c r="K21" s="19"/>
      <c r="L21" s="19" t="s">
        <v>28</v>
      </c>
      <c r="M21" s="19" t="s">
        <v>27</v>
      </c>
      <c r="N21" s="62"/>
    </row>
    <row r="22" spans="2:14">
      <c r="B22" s="16">
        <v>1</v>
      </c>
      <c r="C22" s="133" t="s">
        <v>34</v>
      </c>
      <c r="D22" s="134"/>
      <c r="E22" s="9">
        <v>100</v>
      </c>
      <c r="F22" s="9" t="s">
        <v>36</v>
      </c>
      <c r="G22" s="9" t="s">
        <v>68</v>
      </c>
      <c r="H22" s="15">
        <v>12882.6</v>
      </c>
      <c r="I22" s="94">
        <v>39666</v>
      </c>
      <c r="J22" s="9"/>
      <c r="K22" s="9"/>
      <c r="L22" s="89">
        <f>SUM(M22-E16)</f>
        <v>29.899999999999636</v>
      </c>
      <c r="M22" s="42">
        <f t="shared" ref="M22:M30" si="0">SUM(H22+E22)</f>
        <v>12982.6</v>
      </c>
      <c r="N22"/>
    </row>
    <row r="23" spans="2:14">
      <c r="B23" s="16">
        <f>B22+1</f>
        <v>2</v>
      </c>
      <c r="C23" s="133" t="s">
        <v>57</v>
      </c>
      <c r="D23" s="134"/>
      <c r="E23" s="9">
        <v>200</v>
      </c>
      <c r="F23" s="9" t="s">
        <v>36</v>
      </c>
      <c r="G23" s="9" t="s">
        <v>68</v>
      </c>
      <c r="H23" s="15">
        <v>12882.6</v>
      </c>
      <c r="I23" s="94">
        <v>39666</v>
      </c>
      <c r="J23" s="9"/>
      <c r="K23" s="9"/>
      <c r="L23" s="90">
        <f>SUM(M23-E16)</f>
        <v>129.89999999999964</v>
      </c>
      <c r="M23" s="18">
        <f t="shared" si="0"/>
        <v>13082.6</v>
      </c>
      <c r="N23"/>
    </row>
    <row r="24" spans="2:14">
      <c r="B24" s="16">
        <f t="shared" ref="B24:B52" si="1">B23+1</f>
        <v>3</v>
      </c>
      <c r="C24" s="133" t="s">
        <v>35</v>
      </c>
      <c r="D24" s="134"/>
      <c r="E24" s="9">
        <v>300</v>
      </c>
      <c r="F24" s="9" t="s">
        <v>36</v>
      </c>
      <c r="G24" s="9" t="s">
        <v>68</v>
      </c>
      <c r="H24" s="15">
        <v>12882.6</v>
      </c>
      <c r="I24" s="94">
        <v>39666</v>
      </c>
      <c r="J24" s="9"/>
      <c r="K24" s="9"/>
      <c r="L24" s="89">
        <f>SUM(M24-E16)</f>
        <v>229.89999999999964</v>
      </c>
      <c r="M24" s="18">
        <f t="shared" si="0"/>
        <v>13182.6</v>
      </c>
      <c r="N24"/>
    </row>
    <row r="25" spans="2:14">
      <c r="B25" s="16">
        <f t="shared" si="1"/>
        <v>4</v>
      </c>
      <c r="C25" s="133" t="s">
        <v>58</v>
      </c>
      <c r="D25" s="134"/>
      <c r="E25" s="9">
        <v>400</v>
      </c>
      <c r="F25" s="9" t="s">
        <v>36</v>
      </c>
      <c r="G25" s="9" t="s">
        <v>68</v>
      </c>
      <c r="H25" s="15">
        <v>12882.6</v>
      </c>
      <c r="I25" s="94">
        <v>39666</v>
      </c>
      <c r="J25" s="9"/>
      <c r="K25" s="9"/>
      <c r="L25" s="89">
        <f>SUM(M25-E16)</f>
        <v>329.89999999999964</v>
      </c>
      <c r="M25" s="18">
        <f t="shared" si="0"/>
        <v>13282.6</v>
      </c>
      <c r="N25"/>
    </row>
    <row r="26" spans="2:14">
      <c r="B26" s="16">
        <f t="shared" si="1"/>
        <v>5</v>
      </c>
      <c r="C26" s="133" t="s">
        <v>59</v>
      </c>
      <c r="D26" s="134"/>
      <c r="E26" s="9">
        <v>500</v>
      </c>
      <c r="F26" s="9" t="s">
        <v>36</v>
      </c>
      <c r="G26" s="9" t="s">
        <v>68</v>
      </c>
      <c r="H26" s="15">
        <v>12882.6</v>
      </c>
      <c r="I26" s="94">
        <v>39666</v>
      </c>
      <c r="J26" s="9"/>
      <c r="K26" s="9"/>
      <c r="L26" s="89">
        <f>SUM(M26-E16)</f>
        <v>429.89999999999964</v>
      </c>
      <c r="M26" s="18">
        <f>SUM(H26+E26)</f>
        <v>13382.6</v>
      </c>
      <c r="N26"/>
    </row>
    <row r="27" spans="2:14">
      <c r="B27" s="16">
        <f t="shared" si="1"/>
        <v>6</v>
      </c>
      <c r="C27" s="133" t="s">
        <v>60</v>
      </c>
      <c r="D27" s="134"/>
      <c r="E27" s="9">
        <v>600</v>
      </c>
      <c r="F27" s="9" t="s">
        <v>36</v>
      </c>
      <c r="G27" s="9" t="s">
        <v>68</v>
      </c>
      <c r="H27" s="15">
        <v>12882.6</v>
      </c>
      <c r="I27" s="94">
        <v>39666</v>
      </c>
      <c r="J27" s="9"/>
      <c r="K27" s="9"/>
      <c r="L27" s="89">
        <f>SUM(M27-E16)</f>
        <v>529.89999999999964</v>
      </c>
      <c r="M27" s="18">
        <f>SUM(H27+E27)</f>
        <v>13482.6</v>
      </c>
      <c r="N27"/>
    </row>
    <row r="28" spans="2:14">
      <c r="B28" s="16">
        <f t="shared" si="1"/>
        <v>7</v>
      </c>
      <c r="C28" s="133" t="s">
        <v>61</v>
      </c>
      <c r="D28" s="134"/>
      <c r="E28" s="9">
        <v>700</v>
      </c>
      <c r="F28" s="9" t="s">
        <v>36</v>
      </c>
      <c r="G28" s="9" t="s">
        <v>68</v>
      </c>
      <c r="H28" s="15">
        <v>12882.6</v>
      </c>
      <c r="I28" s="94">
        <v>39666</v>
      </c>
      <c r="J28" s="9"/>
      <c r="K28" s="9"/>
      <c r="L28" s="89">
        <f>SUM(M28-E16)</f>
        <v>629.89999999999964</v>
      </c>
      <c r="M28" s="18">
        <f t="shared" si="0"/>
        <v>13582.6</v>
      </c>
      <c r="N28" t="s">
        <v>52</v>
      </c>
    </row>
    <row r="29" spans="2:14">
      <c r="B29" s="16">
        <f t="shared" si="1"/>
        <v>8</v>
      </c>
      <c r="C29" s="133" t="s">
        <v>62</v>
      </c>
      <c r="D29" s="134"/>
      <c r="E29" s="9">
        <v>800</v>
      </c>
      <c r="F29" s="9" t="s">
        <v>36</v>
      </c>
      <c r="G29" s="9" t="s">
        <v>68</v>
      </c>
      <c r="H29" s="15">
        <v>12882.6</v>
      </c>
      <c r="I29" s="94">
        <v>39666</v>
      </c>
      <c r="J29" s="9"/>
      <c r="K29" s="9"/>
      <c r="L29" s="89">
        <f>SUM(M29-E16)</f>
        <v>729.89999999999964</v>
      </c>
      <c r="M29" s="18">
        <f>SUM(H29+E29)</f>
        <v>13682.6</v>
      </c>
      <c r="N29"/>
    </row>
    <row r="30" spans="2:14">
      <c r="B30" s="16">
        <f t="shared" si="1"/>
        <v>9</v>
      </c>
      <c r="C30" s="133" t="s">
        <v>63</v>
      </c>
      <c r="D30" s="134"/>
      <c r="E30" s="9">
        <v>25</v>
      </c>
      <c r="F30" s="9" t="s">
        <v>36</v>
      </c>
      <c r="G30" s="9" t="s">
        <v>68</v>
      </c>
      <c r="H30" s="47">
        <v>12942.9</v>
      </c>
      <c r="I30" s="10">
        <v>40044</v>
      </c>
      <c r="J30" s="9"/>
      <c r="K30" s="9"/>
      <c r="L30" s="90">
        <f>SUM(M30-E16)</f>
        <v>15.199999999998909</v>
      </c>
      <c r="M30" s="18">
        <f t="shared" si="0"/>
        <v>12967.9</v>
      </c>
      <c r="N30"/>
    </row>
    <row r="31" spans="2:14">
      <c r="B31" s="16">
        <f t="shared" si="1"/>
        <v>10</v>
      </c>
      <c r="C31" s="133" t="s">
        <v>64</v>
      </c>
      <c r="D31" s="134"/>
      <c r="E31" s="9">
        <v>50</v>
      </c>
      <c r="F31" s="9" t="s">
        <v>36</v>
      </c>
      <c r="G31" s="9" t="s">
        <v>68</v>
      </c>
      <c r="H31" s="15">
        <v>12923.4</v>
      </c>
      <c r="I31" s="94">
        <v>39912</v>
      </c>
      <c r="J31" s="9"/>
      <c r="K31" s="9"/>
      <c r="L31" s="89">
        <f>SUM(M31-E16)</f>
        <v>20.699999999998909</v>
      </c>
      <c r="M31" s="18">
        <f>SUM(H31+E31)</f>
        <v>12973.4</v>
      </c>
      <c r="N31"/>
    </row>
    <row r="32" spans="2:14">
      <c r="B32" s="16">
        <f t="shared" si="1"/>
        <v>11</v>
      </c>
      <c r="C32" s="133" t="s">
        <v>65</v>
      </c>
      <c r="D32" s="134"/>
      <c r="E32" s="9">
        <v>100</v>
      </c>
      <c r="F32" s="9" t="s">
        <v>36</v>
      </c>
      <c r="G32" s="9" t="s">
        <v>68</v>
      </c>
      <c r="H32" s="15">
        <v>12923.4</v>
      </c>
      <c r="I32" s="94">
        <v>39912</v>
      </c>
      <c r="J32" s="9"/>
      <c r="K32" s="9"/>
      <c r="L32" s="99">
        <f>SUM(M32-E16)</f>
        <v>70.699999999998909</v>
      </c>
      <c r="M32" s="18">
        <f>SUM(H32+E32)</f>
        <v>13023.4</v>
      </c>
      <c r="N32"/>
    </row>
    <row r="33" spans="1:15">
      <c r="A33" s="74"/>
      <c r="B33" s="16">
        <f>B32+1</f>
        <v>12</v>
      </c>
      <c r="C33" s="133" t="s">
        <v>66</v>
      </c>
      <c r="D33" s="134"/>
      <c r="E33" s="9">
        <v>200</v>
      </c>
      <c r="F33" s="9" t="s">
        <v>36</v>
      </c>
      <c r="G33" s="9" t="s">
        <v>68</v>
      </c>
      <c r="H33" s="15">
        <v>12923.4</v>
      </c>
      <c r="I33" s="94">
        <v>39912</v>
      </c>
      <c r="J33" s="9"/>
      <c r="K33" s="9"/>
      <c r="L33" s="99">
        <f>SUM(M33-E16)</f>
        <v>170.69999999999891</v>
      </c>
      <c r="M33" s="18">
        <f>SUM(H33+E33)</f>
        <v>13123.4</v>
      </c>
      <c r="N33" s="84"/>
      <c r="O33" s="83"/>
    </row>
    <row r="34" spans="1:15">
      <c r="B34" s="16">
        <f t="shared" si="1"/>
        <v>13</v>
      </c>
      <c r="C34" s="133" t="s">
        <v>67</v>
      </c>
      <c r="D34" s="134"/>
      <c r="E34" s="85">
        <v>365</v>
      </c>
      <c r="F34" s="9" t="s">
        <v>42</v>
      </c>
      <c r="G34" s="9" t="s">
        <v>68</v>
      </c>
      <c r="H34" s="15">
        <v>12923.4</v>
      </c>
      <c r="I34" s="94">
        <v>39912</v>
      </c>
      <c r="J34" s="9"/>
      <c r="K34" s="9"/>
      <c r="L34" s="91">
        <f>M34-E18</f>
        <v>143</v>
      </c>
      <c r="M34" s="76">
        <f t="shared" ref="M34:M48" si="2">I34+E34</f>
        <v>40277</v>
      </c>
      <c r="N34"/>
    </row>
    <row r="35" spans="1:15" s="97" customFormat="1">
      <c r="B35" s="98">
        <f t="shared" ref="B35:B41" si="3">B34+1</f>
        <v>14</v>
      </c>
      <c r="C35" s="143" t="s">
        <v>89</v>
      </c>
      <c r="D35" s="144"/>
      <c r="E35" s="85">
        <v>365</v>
      </c>
      <c r="F35" s="9" t="s">
        <v>42</v>
      </c>
      <c r="G35" s="9" t="s">
        <v>103</v>
      </c>
      <c r="H35" s="15">
        <v>12923.4</v>
      </c>
      <c r="I35" s="94">
        <v>39912</v>
      </c>
      <c r="J35" s="9"/>
      <c r="K35" s="9"/>
      <c r="L35" s="91">
        <f>M35-E18</f>
        <v>143</v>
      </c>
      <c r="M35" s="76">
        <f>I35+E35</f>
        <v>40277</v>
      </c>
    </row>
    <row r="36" spans="1:15" s="97" customFormat="1">
      <c r="B36" s="98">
        <f t="shared" si="3"/>
        <v>15</v>
      </c>
      <c r="C36" s="143" t="s">
        <v>89</v>
      </c>
      <c r="D36" s="144"/>
      <c r="E36" s="85">
        <v>1826</v>
      </c>
      <c r="F36" s="9" t="s">
        <v>42</v>
      </c>
      <c r="G36" s="9" t="s">
        <v>141</v>
      </c>
      <c r="H36" s="15">
        <v>12882.6</v>
      </c>
      <c r="I36" s="94">
        <v>39666</v>
      </c>
      <c r="J36" s="9"/>
      <c r="K36" s="9"/>
      <c r="L36" s="91">
        <f>M36-E19</f>
        <v>41492</v>
      </c>
      <c r="M36" s="76">
        <f>I36+E36</f>
        <v>41492</v>
      </c>
    </row>
    <row r="37" spans="1:15">
      <c r="B37" s="16">
        <f>B36+1</f>
        <v>16</v>
      </c>
      <c r="C37" s="133" t="s">
        <v>92</v>
      </c>
      <c r="D37" s="134"/>
      <c r="E37" s="85">
        <v>365</v>
      </c>
      <c r="F37" s="9" t="s">
        <v>42</v>
      </c>
      <c r="G37" s="9" t="s">
        <v>93</v>
      </c>
      <c r="H37" s="15">
        <v>12923.4</v>
      </c>
      <c r="I37" s="94">
        <v>39947</v>
      </c>
      <c r="J37" s="9"/>
      <c r="K37" s="9"/>
      <c r="L37" s="91">
        <f>M37-E18</f>
        <v>178</v>
      </c>
      <c r="M37" s="76">
        <f>I37+E37</f>
        <v>40312</v>
      </c>
      <c r="N37" s="17"/>
    </row>
    <row r="38" spans="1:15">
      <c r="B38" s="16">
        <f>B37+1</f>
        <v>17</v>
      </c>
      <c r="C38" s="133" t="s">
        <v>20</v>
      </c>
      <c r="D38" s="134"/>
      <c r="E38" s="85">
        <v>2191</v>
      </c>
      <c r="F38" s="9" t="s">
        <v>42</v>
      </c>
      <c r="G38" s="9" t="s">
        <v>94</v>
      </c>
      <c r="H38" s="15">
        <v>12923.4</v>
      </c>
      <c r="I38" s="94">
        <v>39902</v>
      </c>
      <c r="J38" s="9"/>
      <c r="K38" s="9"/>
      <c r="L38" s="91">
        <f>M38-E18</f>
        <v>1959</v>
      </c>
      <c r="M38" s="76">
        <f>I38+E38</f>
        <v>42093</v>
      </c>
      <c r="N38" s="17"/>
    </row>
    <row r="39" spans="1:15">
      <c r="B39" s="16">
        <f t="shared" si="3"/>
        <v>18</v>
      </c>
      <c r="C39" s="133" t="s">
        <v>90</v>
      </c>
      <c r="D39" s="134"/>
      <c r="E39" s="85">
        <v>365</v>
      </c>
      <c r="F39" s="9" t="s">
        <v>42</v>
      </c>
      <c r="G39" s="9" t="s">
        <v>68</v>
      </c>
      <c r="H39" s="15">
        <v>12923.4</v>
      </c>
      <c r="I39" s="94">
        <v>39912</v>
      </c>
      <c r="J39" s="9"/>
      <c r="K39" s="9"/>
      <c r="L39" s="91">
        <f>M39-E18</f>
        <v>143</v>
      </c>
      <c r="M39" s="76">
        <f t="shared" si="2"/>
        <v>40277</v>
      </c>
      <c r="N39"/>
    </row>
    <row r="40" spans="1:15">
      <c r="B40" s="16">
        <f t="shared" si="3"/>
        <v>19</v>
      </c>
      <c r="C40" s="133" t="s">
        <v>90</v>
      </c>
      <c r="D40" s="134"/>
      <c r="E40" s="85">
        <v>3650</v>
      </c>
      <c r="F40" s="9" t="s">
        <v>42</v>
      </c>
      <c r="G40" s="9" t="s">
        <v>104</v>
      </c>
      <c r="H40" s="15">
        <v>12882.6</v>
      </c>
      <c r="I40" s="94">
        <v>39666</v>
      </c>
      <c r="J40" s="9"/>
      <c r="K40" s="9"/>
      <c r="L40" s="91">
        <f>M40-E18</f>
        <v>3182</v>
      </c>
      <c r="M40" s="76">
        <f>I40+E40</f>
        <v>43316</v>
      </c>
      <c r="N40"/>
    </row>
    <row r="41" spans="1:15">
      <c r="B41" s="16">
        <f t="shared" si="3"/>
        <v>20</v>
      </c>
      <c r="C41" s="133" t="s">
        <v>40</v>
      </c>
      <c r="D41" s="134"/>
      <c r="E41" s="85">
        <v>365</v>
      </c>
      <c r="F41" s="9" t="s">
        <v>42</v>
      </c>
      <c r="G41" s="9" t="s">
        <v>68</v>
      </c>
      <c r="H41" s="15">
        <v>12923.4</v>
      </c>
      <c r="I41" s="94">
        <v>39912</v>
      </c>
      <c r="J41" s="9"/>
      <c r="K41" s="9"/>
      <c r="L41" s="91">
        <f>M41-E18</f>
        <v>143</v>
      </c>
      <c r="M41" s="76">
        <f t="shared" si="2"/>
        <v>40277</v>
      </c>
      <c r="N41"/>
    </row>
    <row r="42" spans="1:15">
      <c r="B42" s="16">
        <f t="shared" si="1"/>
        <v>21</v>
      </c>
      <c r="C42" s="133" t="s">
        <v>88</v>
      </c>
      <c r="D42" s="134"/>
      <c r="E42" s="85">
        <v>365</v>
      </c>
      <c r="F42" s="9" t="s">
        <v>42</v>
      </c>
      <c r="G42" s="9" t="s">
        <v>91</v>
      </c>
      <c r="H42" s="15">
        <v>12923.4</v>
      </c>
      <c r="I42" s="94">
        <v>39912</v>
      </c>
      <c r="J42" s="9"/>
      <c r="K42" s="9"/>
      <c r="L42" s="91">
        <f>M42-E18</f>
        <v>143</v>
      </c>
      <c r="M42" s="76">
        <f t="shared" si="2"/>
        <v>40277</v>
      </c>
      <c r="N42"/>
    </row>
    <row r="43" spans="1:15">
      <c r="B43" s="16">
        <f t="shared" si="1"/>
        <v>22</v>
      </c>
      <c r="C43" s="145" t="s">
        <v>32</v>
      </c>
      <c r="D43" s="146"/>
      <c r="E43" s="85">
        <v>365</v>
      </c>
      <c r="F43" s="9" t="s">
        <v>42</v>
      </c>
      <c r="G43" s="9" t="s">
        <v>51</v>
      </c>
      <c r="H43" s="15">
        <v>12923.4</v>
      </c>
      <c r="I43" s="94">
        <v>39912</v>
      </c>
      <c r="J43" s="9"/>
      <c r="K43" s="9"/>
      <c r="L43" s="91">
        <f>M43-E18</f>
        <v>143</v>
      </c>
      <c r="M43" s="76">
        <f t="shared" si="2"/>
        <v>40277</v>
      </c>
      <c r="N43"/>
    </row>
    <row r="44" spans="1:15">
      <c r="B44" s="16">
        <f t="shared" si="1"/>
        <v>23</v>
      </c>
      <c r="C44" s="133" t="s">
        <v>100</v>
      </c>
      <c r="D44" s="134"/>
      <c r="E44" s="106">
        <v>182</v>
      </c>
      <c r="F44" s="9" t="s">
        <v>42</v>
      </c>
      <c r="G44" s="9" t="s">
        <v>101</v>
      </c>
      <c r="H44" s="15">
        <v>12934</v>
      </c>
      <c r="I44" s="94">
        <v>40031</v>
      </c>
      <c r="J44" s="9"/>
      <c r="K44" s="9"/>
      <c r="L44" s="91">
        <f>M44-E18</f>
        <v>79</v>
      </c>
      <c r="M44" s="76">
        <f t="shared" si="2"/>
        <v>40213</v>
      </c>
      <c r="N44"/>
    </row>
    <row r="45" spans="1:15">
      <c r="B45" s="16">
        <f>B44+1</f>
        <v>24</v>
      </c>
      <c r="C45" s="133" t="s">
        <v>95</v>
      </c>
      <c r="D45" s="134"/>
      <c r="E45" s="85">
        <v>730</v>
      </c>
      <c r="F45" s="9" t="s">
        <v>42</v>
      </c>
      <c r="G45" s="9" t="s">
        <v>50</v>
      </c>
      <c r="H45" s="15">
        <v>12882.6</v>
      </c>
      <c r="I45" s="94">
        <v>39666</v>
      </c>
      <c r="J45" s="9"/>
      <c r="K45" s="9"/>
      <c r="L45" s="91">
        <f>M45-E18</f>
        <v>262</v>
      </c>
      <c r="M45" s="76">
        <f>I45+E45</f>
        <v>40396</v>
      </c>
      <c r="N45"/>
    </row>
    <row r="46" spans="1:15">
      <c r="B46" s="16">
        <f>B45+1</f>
        <v>25</v>
      </c>
      <c r="C46" s="133" t="s">
        <v>49</v>
      </c>
      <c r="D46" s="134"/>
      <c r="E46" s="85">
        <v>730</v>
      </c>
      <c r="F46" s="9" t="s">
        <v>42</v>
      </c>
      <c r="G46" s="9" t="s">
        <v>50</v>
      </c>
      <c r="H46" s="15">
        <v>12882.6</v>
      </c>
      <c r="I46" s="94">
        <v>39666</v>
      </c>
      <c r="J46" s="9"/>
      <c r="K46" s="9"/>
      <c r="L46" s="91">
        <f>M46-E18</f>
        <v>262</v>
      </c>
      <c r="M46" s="76">
        <f t="shared" si="2"/>
        <v>40396</v>
      </c>
      <c r="N46"/>
    </row>
    <row r="47" spans="1:15">
      <c r="B47" s="16">
        <f t="shared" si="1"/>
        <v>26</v>
      </c>
      <c r="C47" s="133" t="s">
        <v>96</v>
      </c>
      <c r="D47" s="134"/>
      <c r="E47" s="85">
        <v>365</v>
      </c>
      <c r="F47" s="9" t="s">
        <v>42</v>
      </c>
      <c r="G47" s="9" t="s">
        <v>97</v>
      </c>
      <c r="H47" s="15">
        <v>12923.4</v>
      </c>
      <c r="I47" s="94">
        <v>39912</v>
      </c>
      <c r="J47" s="9"/>
      <c r="K47" s="9"/>
      <c r="L47" s="91">
        <f>M47-E18</f>
        <v>143</v>
      </c>
      <c r="M47" s="76">
        <f t="shared" si="2"/>
        <v>40277</v>
      </c>
      <c r="N47" s="17"/>
    </row>
    <row r="48" spans="1:15">
      <c r="B48" s="16">
        <f t="shared" si="1"/>
        <v>27</v>
      </c>
      <c r="C48" s="133" t="s">
        <v>98</v>
      </c>
      <c r="D48" s="134"/>
      <c r="E48" s="85">
        <v>365</v>
      </c>
      <c r="F48" s="9" t="s">
        <v>42</v>
      </c>
      <c r="G48" s="9" t="s">
        <v>136</v>
      </c>
      <c r="H48" s="15">
        <v>12923.4</v>
      </c>
      <c r="I48" s="94">
        <v>39912</v>
      </c>
      <c r="J48" s="9"/>
      <c r="K48" s="9"/>
      <c r="L48" s="91">
        <f>M48-E18</f>
        <v>143</v>
      </c>
      <c r="M48" s="76">
        <f t="shared" si="2"/>
        <v>40277</v>
      </c>
      <c r="N48"/>
    </row>
    <row r="49" spans="1:14">
      <c r="B49" s="16">
        <f t="shared" si="1"/>
        <v>28</v>
      </c>
      <c r="C49" s="133" t="s">
        <v>138</v>
      </c>
      <c r="D49" s="134"/>
      <c r="E49" s="85">
        <v>1826</v>
      </c>
      <c r="F49" s="9" t="s">
        <v>42</v>
      </c>
      <c r="G49" s="9" t="s">
        <v>137</v>
      </c>
      <c r="H49" s="15">
        <v>12809</v>
      </c>
      <c r="I49" s="94">
        <v>38368</v>
      </c>
      <c r="J49" s="9"/>
      <c r="K49" s="9"/>
      <c r="L49" s="91">
        <f>M49-E18</f>
        <v>60</v>
      </c>
      <c r="M49" s="76">
        <f>I49+E49</f>
        <v>40194</v>
      </c>
      <c r="N49"/>
    </row>
    <row r="50" spans="1:14">
      <c r="B50" s="16">
        <f>B49+1</f>
        <v>29</v>
      </c>
      <c r="C50" s="133" t="s">
        <v>99</v>
      </c>
      <c r="D50" s="135"/>
      <c r="E50" s="85">
        <v>50</v>
      </c>
      <c r="F50" s="9" t="s">
        <v>36</v>
      </c>
      <c r="G50" s="9" t="s">
        <v>68</v>
      </c>
      <c r="H50" s="15">
        <v>12929.2</v>
      </c>
      <c r="I50" s="94">
        <v>39994</v>
      </c>
      <c r="J50" s="9"/>
      <c r="K50" s="9"/>
      <c r="L50" s="89">
        <f>SUM(M50-E16)</f>
        <v>26.5</v>
      </c>
      <c r="M50" s="18">
        <f>SUM(H50+E50)</f>
        <v>12979.2</v>
      </c>
      <c r="N50"/>
    </row>
    <row r="51" spans="1:14">
      <c r="B51" s="16">
        <f t="shared" si="1"/>
        <v>30</v>
      </c>
      <c r="C51" s="133" t="s">
        <v>139</v>
      </c>
      <c r="D51" s="134"/>
      <c r="E51" s="85">
        <v>730</v>
      </c>
      <c r="F51" s="9" t="s">
        <v>42</v>
      </c>
      <c r="G51" s="9" t="s">
        <v>140</v>
      </c>
      <c r="H51" s="15">
        <v>12882.6</v>
      </c>
      <c r="I51" s="94">
        <v>39666</v>
      </c>
      <c r="J51" s="9"/>
      <c r="K51" s="9"/>
      <c r="L51" s="91">
        <f>M51-E18</f>
        <v>262</v>
      </c>
      <c r="M51" s="76">
        <f>I51+E51</f>
        <v>40396</v>
      </c>
      <c r="N51"/>
    </row>
    <row r="52" spans="1:14">
      <c r="B52" s="16">
        <f t="shared" si="1"/>
        <v>31</v>
      </c>
      <c r="C52" s="133" t="s">
        <v>144</v>
      </c>
      <c r="D52" s="134"/>
      <c r="E52" s="85">
        <v>730</v>
      </c>
      <c r="F52" s="9" t="s">
        <v>42</v>
      </c>
      <c r="G52" s="105" t="s">
        <v>143</v>
      </c>
      <c r="H52" s="15">
        <v>12882.6</v>
      </c>
      <c r="I52" s="94">
        <v>39666</v>
      </c>
      <c r="J52" s="9"/>
      <c r="K52" s="9"/>
      <c r="L52" s="91">
        <f>M52-E18</f>
        <v>262</v>
      </c>
      <c r="M52" s="76">
        <f>I52+E52</f>
        <v>40396</v>
      </c>
      <c r="N52"/>
    </row>
    <row r="53" spans="1:14">
      <c r="B53" s="16">
        <f>B52+1</f>
        <v>32</v>
      </c>
      <c r="C53" s="133" t="s">
        <v>142</v>
      </c>
      <c r="D53" s="134"/>
      <c r="E53" s="85">
        <v>547</v>
      </c>
      <c r="F53" s="9" t="s">
        <v>42</v>
      </c>
      <c r="G53" s="9" t="s">
        <v>94</v>
      </c>
      <c r="H53" s="15">
        <v>12923.4</v>
      </c>
      <c r="I53" s="94">
        <v>39947</v>
      </c>
      <c r="J53" s="9"/>
      <c r="K53" s="9"/>
      <c r="L53" s="91">
        <f>M53-E18</f>
        <v>360</v>
      </c>
      <c r="M53" s="76">
        <f>I53+E53</f>
        <v>40494</v>
      </c>
      <c r="N53"/>
    </row>
    <row r="54" spans="1:14">
      <c r="C54" s="107"/>
      <c r="M54" s="17"/>
      <c r="N54"/>
    </row>
    <row r="55" spans="1:14">
      <c r="A55" s="74"/>
      <c r="M55" s="17"/>
      <c r="N55"/>
    </row>
    <row r="56" spans="1:14">
      <c r="A56" s="74"/>
      <c r="M56" s="17"/>
      <c r="N56"/>
    </row>
    <row r="57" spans="1:14">
      <c r="A57" s="74"/>
      <c r="M57" s="17"/>
    </row>
    <row r="58" spans="1:14">
      <c r="M58" s="17"/>
    </row>
    <row r="59" spans="1:14">
      <c r="M59" s="17"/>
    </row>
    <row r="60" spans="1:14">
      <c r="M60" s="17"/>
    </row>
    <row r="61" spans="1:14">
      <c r="M61" s="17"/>
    </row>
    <row r="62" spans="1:14">
      <c r="M62" s="17"/>
    </row>
    <row r="63" spans="1:14">
      <c r="M63" s="17"/>
    </row>
    <row r="64" spans="1:14">
      <c r="M64" s="17"/>
    </row>
    <row r="65" spans="13:13">
      <c r="M65" s="17"/>
    </row>
    <row r="66" spans="13:13">
      <c r="M66" s="17"/>
    </row>
    <row r="67" spans="13:13">
      <c r="M67" s="17"/>
    </row>
    <row r="68" spans="13:13">
      <c r="M68" s="17"/>
    </row>
    <row r="69" spans="13:13">
      <c r="M69" s="17"/>
    </row>
    <row r="70" spans="13:13">
      <c r="M70" s="17"/>
    </row>
    <row r="71" spans="13:13">
      <c r="M71" s="17"/>
    </row>
    <row r="72" spans="13:13">
      <c r="M72" s="17"/>
    </row>
    <row r="73" spans="13:13">
      <c r="M73" s="17"/>
    </row>
    <row r="74" spans="13:13">
      <c r="M74" s="17"/>
    </row>
    <row r="75" spans="13:13">
      <c r="M75" s="17"/>
    </row>
    <row r="76" spans="13:13">
      <c r="M76" s="17"/>
    </row>
    <row r="77" spans="13:13">
      <c r="M77" s="17"/>
    </row>
    <row r="78" spans="13:13">
      <c r="M78" s="17"/>
    </row>
    <row r="79" spans="13:13">
      <c r="M79" s="17"/>
    </row>
    <row r="80" spans="13:13">
      <c r="M80" s="17"/>
    </row>
    <row r="81" spans="13:13">
      <c r="M81" s="17"/>
    </row>
    <row r="82" spans="13:13">
      <c r="M82" s="17"/>
    </row>
    <row r="83" spans="13:13">
      <c r="M83" s="17"/>
    </row>
    <row r="84" spans="13:13">
      <c r="M84" s="17"/>
    </row>
    <row r="85" spans="13:13">
      <c r="M85" s="17"/>
    </row>
    <row r="86" spans="13:13">
      <c r="M86" s="17"/>
    </row>
    <row r="87" spans="13:13">
      <c r="M87" s="17"/>
    </row>
    <row r="88" spans="13:13">
      <c r="M88" s="17"/>
    </row>
    <row r="89" spans="13:13">
      <c r="M89" s="17"/>
    </row>
    <row r="90" spans="13:13">
      <c r="M90" s="17"/>
    </row>
    <row r="91" spans="13:13">
      <c r="M91" s="17"/>
    </row>
    <row r="92" spans="13:13">
      <c r="M92" s="17"/>
    </row>
    <row r="93" spans="13:13">
      <c r="M93" s="17"/>
    </row>
    <row r="94" spans="13:13">
      <c r="M94" s="17"/>
    </row>
    <row r="95" spans="13:13">
      <c r="M95" s="17"/>
    </row>
    <row r="96" spans="13:13">
      <c r="M96" s="17"/>
    </row>
    <row r="97" spans="13:13">
      <c r="M97" s="17"/>
    </row>
    <row r="98" spans="13:13">
      <c r="M98" s="17"/>
    </row>
    <row r="99" spans="13:13">
      <c r="M99" s="17"/>
    </row>
    <row r="100" spans="13:13">
      <c r="M100" s="17"/>
    </row>
    <row r="101" spans="13:13">
      <c r="M101" s="17"/>
    </row>
    <row r="102" spans="13:13">
      <c r="M102" s="17"/>
    </row>
    <row r="103" spans="13:13">
      <c r="M103" s="17"/>
    </row>
    <row r="104" spans="13:13">
      <c r="M104" s="17"/>
    </row>
    <row r="105" spans="13:13">
      <c r="M105" s="17"/>
    </row>
    <row r="106" spans="13:13">
      <c r="M106" s="17"/>
    </row>
    <row r="107" spans="13:13">
      <c r="M107" s="17"/>
    </row>
    <row r="108" spans="13:13">
      <c r="M108" s="17"/>
    </row>
    <row r="109" spans="13:13">
      <c r="M109" s="17"/>
    </row>
    <row r="110" spans="13:13">
      <c r="M110" s="17"/>
    </row>
    <row r="111" spans="13:13">
      <c r="M111" s="17"/>
    </row>
    <row r="112" spans="13:13">
      <c r="M112" s="17"/>
    </row>
    <row r="113" spans="13:13">
      <c r="M113" s="17"/>
    </row>
    <row r="114" spans="13:13">
      <c r="M114" s="17"/>
    </row>
    <row r="115" spans="13:13">
      <c r="M115" s="17"/>
    </row>
    <row r="116" spans="13:13">
      <c r="M116" s="17"/>
    </row>
    <row r="117" spans="13:13">
      <c r="M117" s="17"/>
    </row>
    <row r="118" spans="13:13">
      <c r="M118" s="17"/>
    </row>
    <row r="119" spans="13:13">
      <c r="M119" s="17"/>
    </row>
    <row r="120" spans="13:13">
      <c r="M120" s="17"/>
    </row>
    <row r="121" spans="13:13">
      <c r="M121" s="17"/>
    </row>
    <row r="122" spans="13:13">
      <c r="M122" s="17"/>
    </row>
    <row r="123" spans="13:13">
      <c r="M123" s="17"/>
    </row>
    <row r="124" spans="13:13">
      <c r="M124" s="17"/>
    </row>
    <row r="125" spans="13:13">
      <c r="M125" s="17"/>
    </row>
    <row r="126" spans="13:13">
      <c r="M126" s="17"/>
    </row>
    <row r="127" spans="13:13">
      <c r="M127" s="17"/>
    </row>
    <row r="128" spans="13:13">
      <c r="M128" s="17"/>
    </row>
    <row r="129" spans="13:13">
      <c r="M129" s="17"/>
    </row>
    <row r="130" spans="13:13">
      <c r="M130" s="17"/>
    </row>
    <row r="131" spans="13:13">
      <c r="M131" s="17"/>
    </row>
    <row r="132" spans="13:13">
      <c r="M132" s="17"/>
    </row>
    <row r="133" spans="13:13">
      <c r="M133" s="17"/>
    </row>
    <row r="134" spans="13:13">
      <c r="M134" s="17"/>
    </row>
    <row r="135" spans="13:13">
      <c r="M135" s="17"/>
    </row>
    <row r="136" spans="13:13">
      <c r="M136" s="17"/>
    </row>
    <row r="137" spans="13:13">
      <c r="M137" s="17"/>
    </row>
    <row r="138" spans="13:13">
      <c r="M138" s="17"/>
    </row>
    <row r="139" spans="13:13">
      <c r="M139" s="17"/>
    </row>
  </sheetData>
  <mergeCells count="39">
    <mergeCell ref="C52:D52"/>
    <mergeCell ref="C53:D53"/>
    <mergeCell ref="C42:D42"/>
    <mergeCell ref="C31:D31"/>
    <mergeCell ref="C45:D45"/>
    <mergeCell ref="C39:D39"/>
    <mergeCell ref="C32:D32"/>
    <mergeCell ref="C41:D41"/>
    <mergeCell ref="C35:D35"/>
    <mergeCell ref="C46:D46"/>
    <mergeCell ref="E9:K9"/>
    <mergeCell ref="D11:J11"/>
    <mergeCell ref="D12:J12"/>
    <mergeCell ref="D13:J13"/>
    <mergeCell ref="C34:D34"/>
    <mergeCell ref="E18:K18"/>
    <mergeCell ref="C20:M20"/>
    <mergeCell ref="C21:D21"/>
    <mergeCell ref="C23:D23"/>
    <mergeCell ref="C25:D25"/>
    <mergeCell ref="C33:D33"/>
    <mergeCell ref="C24:D24"/>
    <mergeCell ref="C28:D28"/>
    <mergeCell ref="C26:D26"/>
    <mergeCell ref="C27:D27"/>
    <mergeCell ref="C29:D29"/>
    <mergeCell ref="C49:D49"/>
    <mergeCell ref="C51:D51"/>
    <mergeCell ref="C37:D37"/>
    <mergeCell ref="C22:D22"/>
    <mergeCell ref="C50:D50"/>
    <mergeCell ref="C48:D48"/>
    <mergeCell ref="C36:D36"/>
    <mergeCell ref="C47:D47"/>
    <mergeCell ref="C44:D44"/>
    <mergeCell ref="C43:D43"/>
    <mergeCell ref="C30:D30"/>
    <mergeCell ref="C40:D40"/>
    <mergeCell ref="C38:D38"/>
  </mergeCells>
  <phoneticPr fontId="0" type="noConversion"/>
  <conditionalFormatting sqref="L22:L53">
    <cfRule type="cellIs" dxfId="2" priority="4" stopIfTrue="1" operator="between">
      <formula>-500</formula>
      <formula>9.99</formula>
    </cfRule>
    <cfRule type="cellIs" dxfId="1" priority="5" stopIfTrue="1" operator="between">
      <formula>10</formula>
      <formula>50</formula>
    </cfRule>
    <cfRule type="cellIs" dxfId="0" priority="6" stopIfTrue="1" operator="between">
      <formula>50.99</formula>
      <formula>150</formula>
    </cfRule>
  </conditionalFormatting>
  <pageMargins left="0.25" right="0.25" top="0.53" bottom="0.7" header="0.53" footer="0.5"/>
  <pageSetup scale="84" orientation="portrait" horizontalDpi="36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AIRFRAME</vt:lpstr>
      <vt:lpstr>ENG &amp; Prop</vt:lpstr>
      <vt:lpstr>INSPECTION</vt:lpstr>
      <vt:lpstr>INSPECTION!Print_Area</vt:lpstr>
      <vt:lpstr>AIRFRAME!Print_Titles</vt:lpstr>
    </vt:vector>
  </TitlesOfParts>
  <Company>FSA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NCA amended</dc:creator>
  <cp:lastModifiedBy>dnewman</cp:lastModifiedBy>
  <cp:lastPrinted>2009-11-17T13:42:19Z</cp:lastPrinted>
  <dcterms:created xsi:type="dcterms:W3CDTF">1999-09-22T20:21:35Z</dcterms:created>
  <dcterms:modified xsi:type="dcterms:W3CDTF">2009-11-17T14:02:00Z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